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a141dc57e61c66e/NBS 2020/NBS 2020/Admin Data/FAAC/Disbursements 2020/"/>
    </mc:Choice>
  </mc:AlternateContent>
  <xr:revisionPtr revIDLastSave="0" documentId="8_{736E94FB-128F-4F2E-8551-091E49C4555A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MONTHENTRY" sheetId="8" state="hidden" r:id="rId1"/>
    <sheet name="Sum &amp; FG" sheetId="4" r:id="rId2"/>
    <sheet name="SG Details" sheetId="1" r:id="rId3"/>
    <sheet name="LGC Details" sheetId="2" r:id="rId4"/>
    <sheet name="Sum Sum" sheetId="12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Details'!$A$1:$T$49</definedName>
    <definedName name="_xlnm.Print_Titles" localSheetId="3">'LGC Details'!$1:$7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13" i="2" l="1"/>
  <c r="S413" i="2"/>
  <c r="T27" i="2"/>
  <c r="AA27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K101" i="2" l="1"/>
  <c r="E45" i="1"/>
  <c r="D45" i="1"/>
  <c r="H16" i="4"/>
  <c r="G16" i="4"/>
  <c r="F16" i="4"/>
  <c r="E16" i="4"/>
  <c r="D16" i="4"/>
  <c r="C16" i="4"/>
  <c r="I15" i="4"/>
  <c r="F242" i="2" l="1"/>
  <c r="F227" i="2" l="1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354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100" i="2"/>
  <c r="X27" i="2"/>
  <c r="W27" i="2"/>
  <c r="V27" i="2"/>
  <c r="U27" i="2"/>
  <c r="S27" i="2"/>
  <c r="R27" i="2"/>
  <c r="Y27" i="2" l="1"/>
  <c r="S388" i="2"/>
  <c r="S387" i="2"/>
  <c r="S386" i="2"/>
  <c r="S385" i="2"/>
  <c r="S384" i="2"/>
  <c r="S383" i="2"/>
  <c r="S382" i="2"/>
  <c r="S381" i="2"/>
  <c r="S380" i="2"/>
  <c r="S379" i="2"/>
  <c r="S378" i="2"/>
  <c r="S377" i="2"/>
  <c r="S376" i="2"/>
  <c r="S375" i="2"/>
  <c r="S374" i="2"/>
  <c r="S373" i="2"/>
  <c r="S389" i="2"/>
  <c r="S403" i="2"/>
  <c r="S402" i="2"/>
  <c r="S401" i="2"/>
  <c r="S400" i="2"/>
  <c r="S399" i="2"/>
  <c r="S398" i="2"/>
  <c r="S397" i="2"/>
  <c r="S396" i="2"/>
  <c r="S395" i="2"/>
  <c r="S394" i="2"/>
  <c r="S393" i="2"/>
  <c r="S392" i="2"/>
  <c r="S391" i="2"/>
  <c r="S404" i="2"/>
  <c r="S410" i="2"/>
  <c r="S409" i="2"/>
  <c r="S408" i="2"/>
  <c r="S407" i="2"/>
  <c r="S406" i="2"/>
  <c r="S411" i="2"/>
  <c r="T412" i="2"/>
  <c r="U412" i="2"/>
  <c r="V412" i="2"/>
  <c r="W412" i="2"/>
  <c r="X412" i="2"/>
  <c r="R412" i="2"/>
  <c r="T405" i="2"/>
  <c r="U405" i="2"/>
  <c r="V405" i="2"/>
  <c r="W405" i="2"/>
  <c r="X405" i="2"/>
  <c r="R405" i="2"/>
  <c r="T390" i="2"/>
  <c r="U390" i="2"/>
  <c r="V390" i="2"/>
  <c r="W390" i="2"/>
  <c r="X390" i="2"/>
  <c r="R390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58" i="2"/>
  <c r="S357" i="2"/>
  <c r="S356" i="2"/>
  <c r="S371" i="2"/>
  <c r="T372" i="2"/>
  <c r="U372" i="2"/>
  <c r="V372" i="2"/>
  <c r="W372" i="2"/>
  <c r="X372" i="2"/>
  <c r="R372" i="2"/>
  <c r="S355" i="2"/>
  <c r="T355" i="2"/>
  <c r="U355" i="2"/>
  <c r="V355" i="2"/>
  <c r="W355" i="2"/>
  <c r="X355" i="2"/>
  <c r="R355" i="2"/>
  <c r="T331" i="2"/>
  <c r="U331" i="2"/>
  <c r="V331" i="2"/>
  <c r="W331" i="2"/>
  <c r="X331" i="2"/>
  <c r="R331" i="2"/>
  <c r="S330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7" i="2"/>
  <c r="S316" i="2"/>
  <c r="S315" i="2"/>
  <c r="S314" i="2"/>
  <c r="S313" i="2"/>
  <c r="S312" i="2"/>
  <c r="S311" i="2"/>
  <c r="S310" i="2"/>
  <c r="S309" i="2"/>
  <c r="S308" i="2"/>
  <c r="R307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88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306" i="2"/>
  <c r="T307" i="2"/>
  <c r="U307" i="2"/>
  <c r="V307" i="2"/>
  <c r="W307" i="2"/>
  <c r="X307" i="2"/>
  <c r="T289" i="2"/>
  <c r="U289" i="2"/>
  <c r="V289" i="2"/>
  <c r="W289" i="2"/>
  <c r="X289" i="2"/>
  <c r="R289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54" i="2"/>
  <c r="T255" i="2"/>
  <c r="U255" i="2"/>
  <c r="V255" i="2"/>
  <c r="W255" i="2"/>
  <c r="X255" i="2"/>
  <c r="R255" i="2"/>
  <c r="T224" i="2"/>
  <c r="U224" i="2"/>
  <c r="V224" i="2"/>
  <c r="W224" i="2"/>
  <c r="X224" i="2"/>
  <c r="R224" i="2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105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22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43" i="2"/>
  <c r="S156" i="2"/>
  <c r="S155" i="2"/>
  <c r="S154" i="2"/>
  <c r="S153" i="2"/>
  <c r="S152" i="2"/>
  <c r="S151" i="2"/>
  <c r="S150" i="2"/>
  <c r="S149" i="2"/>
  <c r="S148" i="2"/>
  <c r="S147" i="2"/>
  <c r="S146" i="2"/>
  <c r="S158" i="2" s="1"/>
  <c r="S145" i="2"/>
  <c r="S157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83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204" i="2"/>
  <c r="T205" i="2"/>
  <c r="U205" i="2"/>
  <c r="V205" i="2"/>
  <c r="W205" i="2"/>
  <c r="X205" i="2"/>
  <c r="R205" i="2"/>
  <c r="T184" i="2"/>
  <c r="U184" i="2"/>
  <c r="V184" i="2"/>
  <c r="W184" i="2"/>
  <c r="X184" i="2"/>
  <c r="R184" i="2"/>
  <c r="T158" i="2"/>
  <c r="U158" i="2"/>
  <c r="V158" i="2"/>
  <c r="W158" i="2"/>
  <c r="X158" i="2"/>
  <c r="R158" i="2"/>
  <c r="T144" i="2"/>
  <c r="U144" i="2"/>
  <c r="V144" i="2"/>
  <c r="W144" i="2"/>
  <c r="X144" i="2"/>
  <c r="R144" i="2"/>
  <c r="T123" i="2"/>
  <c r="U123" i="2"/>
  <c r="V123" i="2"/>
  <c r="W123" i="2"/>
  <c r="X123" i="2"/>
  <c r="R123" i="2"/>
  <c r="T106" i="2"/>
  <c r="U106" i="2"/>
  <c r="V106" i="2"/>
  <c r="W106" i="2"/>
  <c r="X106" i="2"/>
  <c r="R106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83" i="2"/>
  <c r="T84" i="2"/>
  <c r="U84" i="2"/>
  <c r="V84" i="2"/>
  <c r="W84" i="2"/>
  <c r="X84" i="2"/>
  <c r="R84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61" i="2"/>
  <c r="T62" i="2"/>
  <c r="U62" i="2"/>
  <c r="V62" i="2"/>
  <c r="W62" i="2"/>
  <c r="X62" i="2"/>
  <c r="R62" i="2"/>
  <c r="S84" i="2" l="1"/>
  <c r="S224" i="2"/>
  <c r="S307" i="2"/>
  <c r="S289" i="2"/>
  <c r="S184" i="2"/>
  <c r="S106" i="2"/>
  <c r="S331" i="2"/>
  <c r="S62" i="2"/>
  <c r="S372" i="2"/>
  <c r="S412" i="2"/>
  <c r="S123" i="2"/>
  <c r="S205" i="2"/>
  <c r="S144" i="2"/>
  <c r="S255" i="2"/>
  <c r="S405" i="2"/>
  <c r="S390" i="2"/>
  <c r="Y411" i="2"/>
  <c r="Y410" i="2"/>
  <c r="Y409" i="2"/>
  <c r="Y408" i="2"/>
  <c r="Y407" i="2"/>
  <c r="Y406" i="2"/>
  <c r="Y404" i="2"/>
  <c r="Y403" i="2"/>
  <c r="Y402" i="2"/>
  <c r="Y401" i="2"/>
  <c r="Y400" i="2"/>
  <c r="Y399" i="2"/>
  <c r="Y398" i="2"/>
  <c r="Y397" i="2"/>
  <c r="Y396" i="2"/>
  <c r="Y395" i="2"/>
  <c r="Y394" i="2"/>
  <c r="Y393" i="2"/>
  <c r="Y392" i="2"/>
  <c r="Y391" i="2"/>
  <c r="Y389" i="2"/>
  <c r="Y388" i="2"/>
  <c r="Y387" i="2"/>
  <c r="Y386" i="2"/>
  <c r="Y385" i="2"/>
  <c r="Y384" i="2"/>
  <c r="Y383" i="2"/>
  <c r="Y382" i="2"/>
  <c r="Y381" i="2"/>
  <c r="Y380" i="2"/>
  <c r="Y379" i="2"/>
  <c r="Y378" i="2"/>
  <c r="Y377" i="2"/>
  <c r="Y376" i="2"/>
  <c r="Y375" i="2"/>
  <c r="Y374" i="2"/>
  <c r="Y373" i="2"/>
  <c r="Y371" i="2"/>
  <c r="Y370" i="2"/>
  <c r="Y369" i="2"/>
  <c r="Y368" i="2"/>
  <c r="Y367" i="2"/>
  <c r="Y366" i="2"/>
  <c r="Y365" i="2"/>
  <c r="Y364" i="2"/>
  <c r="Y363" i="2"/>
  <c r="Y362" i="2"/>
  <c r="Y361" i="2"/>
  <c r="Y360" i="2"/>
  <c r="Y359" i="2"/>
  <c r="Y358" i="2"/>
  <c r="Y357" i="2"/>
  <c r="Y356" i="2"/>
  <c r="Y354" i="2"/>
  <c r="Y353" i="2"/>
  <c r="Y352" i="2"/>
  <c r="Y351" i="2"/>
  <c r="Y350" i="2"/>
  <c r="Y349" i="2"/>
  <c r="Y348" i="2"/>
  <c r="Y347" i="2"/>
  <c r="Y346" i="2"/>
  <c r="Y345" i="2"/>
  <c r="Y344" i="2"/>
  <c r="Y343" i="2"/>
  <c r="Y342" i="2"/>
  <c r="Y341" i="2"/>
  <c r="Y340" i="2"/>
  <c r="Y339" i="2"/>
  <c r="Y338" i="2"/>
  <c r="Y337" i="2"/>
  <c r="Y336" i="2"/>
  <c r="Y335" i="2"/>
  <c r="Y334" i="2"/>
  <c r="Y333" i="2"/>
  <c r="Y332" i="2"/>
  <c r="Y330" i="2"/>
  <c r="Y329" i="2"/>
  <c r="Y328" i="2"/>
  <c r="Y327" i="2"/>
  <c r="Y326" i="2"/>
  <c r="Y325" i="2"/>
  <c r="Y324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2" i="2"/>
  <c r="L240" i="2"/>
  <c r="L238" i="2"/>
  <c r="L236" i="2"/>
  <c r="L234" i="2"/>
  <c r="L232" i="2"/>
  <c r="L230" i="2"/>
  <c r="F306" i="2"/>
  <c r="L306" i="2" s="1"/>
  <c r="F305" i="2"/>
  <c r="F304" i="2"/>
  <c r="F303" i="2"/>
  <c r="L303" i="2" s="1"/>
  <c r="F302" i="2"/>
  <c r="L302" i="2" s="1"/>
  <c r="F301" i="2"/>
  <c r="L301" i="2" s="1"/>
  <c r="F300" i="2"/>
  <c r="F299" i="2"/>
  <c r="L299" i="2" s="1"/>
  <c r="F298" i="2"/>
  <c r="F297" i="2"/>
  <c r="F307" i="2"/>
  <c r="L307" i="2" s="1"/>
  <c r="F334" i="2"/>
  <c r="L334" i="2" s="1"/>
  <c r="F333" i="2"/>
  <c r="F332" i="2"/>
  <c r="L332" i="2" s="1"/>
  <c r="F331" i="2"/>
  <c r="F330" i="2"/>
  <c r="L330" i="2" s="1"/>
  <c r="F329" i="2"/>
  <c r="L329" i="2" s="1"/>
  <c r="F328" i="2"/>
  <c r="F327" i="2"/>
  <c r="F326" i="2"/>
  <c r="L326" i="2" s="1"/>
  <c r="F325" i="2"/>
  <c r="F324" i="2"/>
  <c r="F323" i="2"/>
  <c r="L323" i="2" s="1"/>
  <c r="F322" i="2"/>
  <c r="L322" i="2" s="1"/>
  <c r="F321" i="2"/>
  <c r="L321" i="2" s="1"/>
  <c r="F320" i="2"/>
  <c r="F319" i="2"/>
  <c r="F318" i="2"/>
  <c r="L318" i="2" s="1"/>
  <c r="F317" i="2"/>
  <c r="F316" i="2"/>
  <c r="F315" i="2"/>
  <c r="F314" i="2"/>
  <c r="L314" i="2" s="1"/>
  <c r="F313" i="2"/>
  <c r="L313" i="2" s="1"/>
  <c r="F312" i="2"/>
  <c r="F311" i="2"/>
  <c r="F310" i="2"/>
  <c r="L310" i="2" s="1"/>
  <c r="F309" i="2"/>
  <c r="F335" i="2"/>
  <c r="F362" i="2"/>
  <c r="F361" i="2"/>
  <c r="L361" i="2" s="1"/>
  <c r="F360" i="2"/>
  <c r="L360" i="2" s="1"/>
  <c r="F359" i="2"/>
  <c r="F358" i="2"/>
  <c r="F357" i="2"/>
  <c r="L357" i="2" s="1"/>
  <c r="F356" i="2"/>
  <c r="F355" i="2"/>
  <c r="L355" i="2" s="1"/>
  <c r="F354" i="2"/>
  <c r="F353" i="2"/>
  <c r="F352" i="2"/>
  <c r="L352" i="2" s="1"/>
  <c r="F351" i="2"/>
  <c r="F350" i="2"/>
  <c r="F349" i="2"/>
  <c r="L349" i="2" s="1"/>
  <c r="F348" i="2"/>
  <c r="F347" i="2"/>
  <c r="F346" i="2"/>
  <c r="F345" i="2"/>
  <c r="F344" i="2"/>
  <c r="F343" i="2"/>
  <c r="F342" i="2"/>
  <c r="F341" i="2"/>
  <c r="L341" i="2" s="1"/>
  <c r="F340" i="2"/>
  <c r="F339" i="2"/>
  <c r="L339" i="2" s="1"/>
  <c r="F338" i="2"/>
  <c r="F337" i="2"/>
  <c r="L337" i="2" s="1"/>
  <c r="F363" i="2"/>
  <c r="F386" i="2"/>
  <c r="F385" i="2"/>
  <c r="F384" i="2"/>
  <c r="L384" i="2" s="1"/>
  <c r="F383" i="2"/>
  <c r="L383" i="2" s="1"/>
  <c r="F382" i="2"/>
  <c r="L382" i="2" s="1"/>
  <c r="F381" i="2"/>
  <c r="F380" i="2"/>
  <c r="L380" i="2" s="1"/>
  <c r="F379" i="2"/>
  <c r="L379" i="2" s="1"/>
  <c r="F378" i="2"/>
  <c r="F377" i="2"/>
  <c r="F376" i="2"/>
  <c r="L376" i="2" s="1"/>
  <c r="F375" i="2"/>
  <c r="F374" i="2"/>
  <c r="L374" i="2" s="1"/>
  <c r="F373" i="2"/>
  <c r="F372" i="2"/>
  <c r="L372" i="2" s="1"/>
  <c r="F371" i="2"/>
  <c r="L371" i="2" s="1"/>
  <c r="F370" i="2"/>
  <c r="F369" i="2"/>
  <c r="F368" i="2"/>
  <c r="L368" i="2" s="1"/>
  <c r="F367" i="2"/>
  <c r="F366" i="2"/>
  <c r="L366" i="2" s="1"/>
  <c r="F365" i="2"/>
  <c r="F387" i="2"/>
  <c r="L387" i="2" s="1"/>
  <c r="F412" i="2"/>
  <c r="L412" i="2" s="1"/>
  <c r="F411" i="2"/>
  <c r="F410" i="2"/>
  <c r="L410" i="2" s="1"/>
  <c r="F409" i="2"/>
  <c r="L409" i="2" s="1"/>
  <c r="F408" i="2"/>
  <c r="F407" i="2"/>
  <c r="L407" i="2" s="1"/>
  <c r="F406" i="2"/>
  <c r="L406" i="2" s="1"/>
  <c r="F405" i="2"/>
  <c r="L405" i="2" s="1"/>
  <c r="F404" i="2"/>
  <c r="L404" i="2" s="1"/>
  <c r="F403" i="2"/>
  <c r="F402" i="2"/>
  <c r="L402" i="2" s="1"/>
  <c r="F401" i="2"/>
  <c r="L401" i="2" s="1"/>
  <c r="F400" i="2"/>
  <c r="F399" i="2"/>
  <c r="L399" i="2" s="1"/>
  <c r="F398" i="2"/>
  <c r="L398" i="2" s="1"/>
  <c r="F397" i="2"/>
  <c r="L397" i="2" s="1"/>
  <c r="F396" i="2"/>
  <c r="L396" i="2" s="1"/>
  <c r="F395" i="2"/>
  <c r="F394" i="2"/>
  <c r="L394" i="2" s="1"/>
  <c r="F393" i="2"/>
  <c r="L393" i="2" s="1"/>
  <c r="F392" i="2"/>
  <c r="F391" i="2"/>
  <c r="L391" i="2" s="1"/>
  <c r="F390" i="2"/>
  <c r="L390" i="2" s="1"/>
  <c r="F389" i="2"/>
  <c r="L389" i="2" s="1"/>
  <c r="F413" i="2"/>
  <c r="L413" i="2" s="1"/>
  <c r="L411" i="2"/>
  <c r="L408" i="2"/>
  <c r="L403" i="2"/>
  <c r="L400" i="2"/>
  <c r="L395" i="2"/>
  <c r="L392" i="2"/>
  <c r="L386" i="2"/>
  <c r="L385" i="2"/>
  <c r="L381" i="2"/>
  <c r="L378" i="2"/>
  <c r="L377" i="2"/>
  <c r="L375" i="2"/>
  <c r="L373" i="2"/>
  <c r="L370" i="2"/>
  <c r="L369" i="2"/>
  <c r="L367" i="2"/>
  <c r="L365" i="2"/>
  <c r="L363" i="2"/>
  <c r="L362" i="2"/>
  <c r="L359" i="2"/>
  <c r="L358" i="2"/>
  <c r="L356" i="2"/>
  <c r="L354" i="2"/>
  <c r="L353" i="2"/>
  <c r="L351" i="2"/>
  <c r="L350" i="2"/>
  <c r="L348" i="2"/>
  <c r="L347" i="2"/>
  <c r="L346" i="2"/>
  <c r="L345" i="2"/>
  <c r="L344" i="2"/>
  <c r="L343" i="2"/>
  <c r="L342" i="2"/>
  <c r="L340" i="2"/>
  <c r="L338" i="2"/>
  <c r="L335" i="2"/>
  <c r="L333" i="2"/>
  <c r="L331" i="2"/>
  <c r="L328" i="2"/>
  <c r="L327" i="2"/>
  <c r="L325" i="2"/>
  <c r="L324" i="2"/>
  <c r="L320" i="2"/>
  <c r="L319" i="2"/>
  <c r="L317" i="2"/>
  <c r="L316" i="2"/>
  <c r="L315" i="2"/>
  <c r="L312" i="2"/>
  <c r="L311" i="2"/>
  <c r="L309" i="2"/>
  <c r="L305" i="2"/>
  <c r="L304" i="2"/>
  <c r="L300" i="2"/>
  <c r="L298" i="2"/>
  <c r="L297" i="2"/>
  <c r="L241" i="2"/>
  <c r="L239" i="2"/>
  <c r="L237" i="2"/>
  <c r="L235" i="2"/>
  <c r="L233" i="2"/>
  <c r="L231" i="2"/>
  <c r="L229" i="2"/>
  <c r="L227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S25" i="2"/>
  <c r="Y25" i="2" s="1"/>
  <c r="S24" i="2"/>
  <c r="Y24" i="2" s="1"/>
  <c r="S23" i="2"/>
  <c r="Y23" i="2" s="1"/>
  <c r="S22" i="2"/>
  <c r="S21" i="2"/>
  <c r="Y21" i="2" s="1"/>
  <c r="S20" i="2"/>
  <c r="Y20" i="2" s="1"/>
  <c r="S19" i="2"/>
  <c r="Y19" i="2" s="1"/>
  <c r="S18" i="2"/>
  <c r="Y18" i="2" s="1"/>
  <c r="S17" i="2"/>
  <c r="Y17" i="2" s="1"/>
  <c r="S16" i="2"/>
  <c r="Y16" i="2" s="1"/>
  <c r="S15" i="2"/>
  <c r="Y15" i="2" s="1"/>
  <c r="S14" i="2"/>
  <c r="Y14" i="2" s="1"/>
  <c r="S13" i="2"/>
  <c r="Y13" i="2" s="1"/>
  <c r="S12" i="2"/>
  <c r="Y12" i="2" s="1"/>
  <c r="S11" i="2"/>
  <c r="Y11" i="2" s="1"/>
  <c r="S10" i="2"/>
  <c r="Y10" i="2" s="1"/>
  <c r="S9" i="2"/>
  <c r="Y9" i="2" s="1"/>
  <c r="S8" i="2"/>
  <c r="Y8" i="2" s="1"/>
  <c r="S26" i="2"/>
  <c r="Y26" i="2" s="1"/>
  <c r="G388" i="2"/>
  <c r="H388" i="2"/>
  <c r="I388" i="2"/>
  <c r="J388" i="2"/>
  <c r="K388" i="2"/>
  <c r="E388" i="2"/>
  <c r="G364" i="2"/>
  <c r="H364" i="2"/>
  <c r="I364" i="2"/>
  <c r="J364" i="2"/>
  <c r="K364" i="2"/>
  <c r="E364" i="2"/>
  <c r="G336" i="2"/>
  <c r="H336" i="2"/>
  <c r="I336" i="2"/>
  <c r="J336" i="2"/>
  <c r="K336" i="2"/>
  <c r="E336" i="2"/>
  <c r="G308" i="2"/>
  <c r="H308" i="2"/>
  <c r="I308" i="2"/>
  <c r="J308" i="2"/>
  <c r="K308" i="2"/>
  <c r="E308" i="2"/>
  <c r="Y224" i="2" l="1"/>
  <c r="L122" i="2"/>
  <c r="L364" i="2"/>
  <c r="F336" i="2"/>
  <c r="L308" i="2"/>
  <c r="F308" i="2"/>
  <c r="Y331" i="2"/>
  <c r="L388" i="2"/>
  <c r="L101" i="2"/>
  <c r="F364" i="2"/>
  <c r="L336" i="2"/>
  <c r="F388" i="2"/>
  <c r="Y355" i="2"/>
  <c r="Y390" i="2"/>
  <c r="Y405" i="2"/>
  <c r="Y412" i="2"/>
  <c r="Y372" i="2"/>
  <c r="Y289" i="2"/>
  <c r="Y307" i="2"/>
  <c r="Y255" i="2"/>
  <c r="Y106" i="2"/>
  <c r="Y123" i="2"/>
  <c r="Y144" i="2"/>
  <c r="Y158" i="2"/>
  <c r="Y184" i="2"/>
  <c r="Y84" i="2"/>
  <c r="Y62" i="2"/>
  <c r="F294" i="2"/>
  <c r="L294" i="2" s="1"/>
  <c r="F293" i="2"/>
  <c r="L293" i="2" s="1"/>
  <c r="F292" i="2"/>
  <c r="L292" i="2" s="1"/>
  <c r="F291" i="2"/>
  <c r="L291" i="2" s="1"/>
  <c r="F290" i="2"/>
  <c r="L290" i="2" s="1"/>
  <c r="F289" i="2"/>
  <c r="L289" i="2" s="1"/>
  <c r="F288" i="2"/>
  <c r="L288" i="2" s="1"/>
  <c r="F287" i="2"/>
  <c r="L287" i="2" s="1"/>
  <c r="F286" i="2"/>
  <c r="L286" i="2" s="1"/>
  <c r="F285" i="2"/>
  <c r="L285" i="2" s="1"/>
  <c r="F284" i="2"/>
  <c r="L284" i="2" s="1"/>
  <c r="F283" i="2"/>
  <c r="L283" i="2" s="1"/>
  <c r="F282" i="2"/>
  <c r="L282" i="2" s="1"/>
  <c r="F281" i="2"/>
  <c r="L281" i="2" s="1"/>
  <c r="F280" i="2"/>
  <c r="L280" i="2" s="1"/>
  <c r="F279" i="2"/>
  <c r="L279" i="2" s="1"/>
  <c r="F295" i="2"/>
  <c r="L295" i="2" s="1"/>
  <c r="G296" i="2"/>
  <c r="H296" i="2"/>
  <c r="I296" i="2"/>
  <c r="J296" i="2"/>
  <c r="K296" i="2"/>
  <c r="E296" i="2"/>
  <c r="F276" i="2"/>
  <c r="L276" i="2" s="1"/>
  <c r="F275" i="2"/>
  <c r="L275" i="2" s="1"/>
  <c r="F274" i="2"/>
  <c r="L274" i="2" s="1"/>
  <c r="F273" i="2"/>
  <c r="L273" i="2" s="1"/>
  <c r="F272" i="2"/>
  <c r="L272" i="2" s="1"/>
  <c r="F271" i="2"/>
  <c r="L271" i="2" s="1"/>
  <c r="F270" i="2"/>
  <c r="L270" i="2" s="1"/>
  <c r="F269" i="2"/>
  <c r="L269" i="2" s="1"/>
  <c r="F268" i="2"/>
  <c r="L268" i="2" s="1"/>
  <c r="F267" i="2"/>
  <c r="L267" i="2" s="1"/>
  <c r="F266" i="2"/>
  <c r="L266" i="2" s="1"/>
  <c r="F265" i="2"/>
  <c r="L265" i="2" s="1"/>
  <c r="F264" i="2"/>
  <c r="L264" i="2" s="1"/>
  <c r="F263" i="2"/>
  <c r="L263" i="2" s="1"/>
  <c r="F262" i="2"/>
  <c r="L262" i="2" s="1"/>
  <c r="F277" i="2"/>
  <c r="L277" i="2" s="1"/>
  <c r="G278" i="2"/>
  <c r="H278" i="2"/>
  <c r="I278" i="2"/>
  <c r="J278" i="2"/>
  <c r="K278" i="2"/>
  <c r="E278" i="2"/>
  <c r="G242" i="2"/>
  <c r="H242" i="2"/>
  <c r="I242" i="2"/>
  <c r="J242" i="2"/>
  <c r="K242" i="2"/>
  <c r="E242" i="2"/>
  <c r="F260" i="2"/>
  <c r="L260" i="2" s="1"/>
  <c r="F259" i="2"/>
  <c r="L259" i="2" s="1"/>
  <c r="F258" i="2"/>
  <c r="L258" i="2" s="1"/>
  <c r="F257" i="2"/>
  <c r="L257" i="2" s="1"/>
  <c r="F256" i="2"/>
  <c r="L256" i="2" s="1"/>
  <c r="F255" i="2"/>
  <c r="L255" i="2" s="1"/>
  <c r="F254" i="2"/>
  <c r="L254" i="2" s="1"/>
  <c r="F253" i="2"/>
  <c r="L253" i="2" s="1"/>
  <c r="F252" i="2"/>
  <c r="L252" i="2" s="1"/>
  <c r="F251" i="2"/>
  <c r="L251" i="2" s="1"/>
  <c r="F250" i="2"/>
  <c r="L250" i="2" s="1"/>
  <c r="F249" i="2"/>
  <c r="L249" i="2" s="1"/>
  <c r="F248" i="2"/>
  <c r="L248" i="2" s="1"/>
  <c r="F247" i="2"/>
  <c r="L247" i="2" s="1"/>
  <c r="F246" i="2"/>
  <c r="L246" i="2" s="1"/>
  <c r="F245" i="2"/>
  <c r="L245" i="2" s="1"/>
  <c r="F244" i="2"/>
  <c r="L244" i="2" s="1"/>
  <c r="F243" i="2"/>
  <c r="L243" i="2" s="1"/>
  <c r="L261" i="2" s="1"/>
  <c r="G261" i="2"/>
  <c r="H261" i="2"/>
  <c r="I261" i="2"/>
  <c r="J261" i="2"/>
  <c r="K261" i="2"/>
  <c r="E261" i="2"/>
  <c r="F226" i="2"/>
  <c r="L226" i="2" s="1"/>
  <c r="F225" i="2"/>
  <c r="L225" i="2" s="1"/>
  <c r="F224" i="2"/>
  <c r="L224" i="2" s="1"/>
  <c r="F223" i="2"/>
  <c r="L223" i="2" s="1"/>
  <c r="F222" i="2"/>
  <c r="L222" i="2" s="1"/>
  <c r="F221" i="2"/>
  <c r="L221" i="2" s="1"/>
  <c r="F220" i="2"/>
  <c r="L220" i="2" s="1"/>
  <c r="F219" i="2"/>
  <c r="L219" i="2" s="1"/>
  <c r="F218" i="2"/>
  <c r="L218" i="2" s="1"/>
  <c r="F217" i="2"/>
  <c r="L217" i="2" s="1"/>
  <c r="F216" i="2"/>
  <c r="L216" i="2" s="1"/>
  <c r="F215" i="2"/>
  <c r="L215" i="2" s="1"/>
  <c r="F214" i="2"/>
  <c r="L214" i="2" s="1"/>
  <c r="F213" i="2"/>
  <c r="L213" i="2" s="1"/>
  <c r="F212" i="2"/>
  <c r="L212" i="2" s="1"/>
  <c r="F211" i="2"/>
  <c r="L211" i="2" s="1"/>
  <c r="F210" i="2"/>
  <c r="L210" i="2" s="1"/>
  <c r="F209" i="2"/>
  <c r="L209" i="2" s="1"/>
  <c r="F208" i="2"/>
  <c r="L208" i="2" s="1"/>
  <c r="F207" i="2"/>
  <c r="L207" i="2" s="1"/>
  <c r="F206" i="2"/>
  <c r="L206" i="2" s="1"/>
  <c r="F205" i="2"/>
  <c r="L205" i="2" s="1"/>
  <c r="F204" i="2"/>
  <c r="L204" i="2" s="1"/>
  <c r="F203" i="2"/>
  <c r="L203" i="2" s="1"/>
  <c r="K228" i="2"/>
  <c r="J228" i="2"/>
  <c r="I228" i="2"/>
  <c r="H228" i="2"/>
  <c r="G228" i="2"/>
  <c r="E228" i="2"/>
  <c r="G202" i="2"/>
  <c r="H202" i="2"/>
  <c r="I202" i="2"/>
  <c r="J202" i="2"/>
  <c r="K202" i="2"/>
  <c r="E202" i="2"/>
  <c r="F201" i="2"/>
  <c r="L201" i="2" s="1"/>
  <c r="F200" i="2"/>
  <c r="L200" i="2" s="1"/>
  <c r="F199" i="2"/>
  <c r="L199" i="2" s="1"/>
  <c r="F198" i="2"/>
  <c r="L198" i="2" s="1"/>
  <c r="F197" i="2"/>
  <c r="L197" i="2" s="1"/>
  <c r="F196" i="2"/>
  <c r="L196" i="2" s="1"/>
  <c r="F195" i="2"/>
  <c r="L195" i="2" s="1"/>
  <c r="F194" i="2"/>
  <c r="L194" i="2" s="1"/>
  <c r="F193" i="2"/>
  <c r="L193" i="2" s="1"/>
  <c r="F192" i="2"/>
  <c r="L192" i="2" s="1"/>
  <c r="F191" i="2"/>
  <c r="L191" i="2" s="1"/>
  <c r="F190" i="2"/>
  <c r="L190" i="2" s="1"/>
  <c r="F189" i="2"/>
  <c r="L189" i="2" s="1"/>
  <c r="F188" i="2"/>
  <c r="L188" i="2" s="1"/>
  <c r="F187" i="2"/>
  <c r="L187" i="2" s="1"/>
  <c r="F186" i="2"/>
  <c r="L186" i="2" s="1"/>
  <c r="F185" i="2"/>
  <c r="L185" i="2" s="1"/>
  <c r="F184" i="2"/>
  <c r="L184" i="2" s="1"/>
  <c r="F181" i="2"/>
  <c r="L181" i="2" s="1"/>
  <c r="F180" i="2"/>
  <c r="L180" i="2" s="1"/>
  <c r="F179" i="2"/>
  <c r="L179" i="2" s="1"/>
  <c r="F178" i="2"/>
  <c r="L178" i="2" s="1"/>
  <c r="F177" i="2"/>
  <c r="L177" i="2" s="1"/>
  <c r="F176" i="2"/>
  <c r="L176" i="2" s="1"/>
  <c r="F175" i="2"/>
  <c r="L175" i="2" s="1"/>
  <c r="F174" i="2"/>
  <c r="L174" i="2" s="1"/>
  <c r="F173" i="2"/>
  <c r="L173" i="2" s="1"/>
  <c r="F172" i="2"/>
  <c r="L172" i="2" s="1"/>
  <c r="F171" i="2"/>
  <c r="L171" i="2" s="1"/>
  <c r="F170" i="2"/>
  <c r="L170" i="2" s="1"/>
  <c r="F169" i="2"/>
  <c r="L169" i="2" s="1"/>
  <c r="F168" i="2"/>
  <c r="L168" i="2" s="1"/>
  <c r="F167" i="2"/>
  <c r="L167" i="2" s="1"/>
  <c r="F166" i="2"/>
  <c r="L166" i="2" s="1"/>
  <c r="F165" i="2"/>
  <c r="L165" i="2" s="1"/>
  <c r="F164" i="2"/>
  <c r="L164" i="2" s="1"/>
  <c r="F163" i="2"/>
  <c r="L163" i="2" s="1"/>
  <c r="F162" i="2"/>
  <c r="L162" i="2" s="1"/>
  <c r="F161" i="2"/>
  <c r="L161" i="2" s="1"/>
  <c r="F160" i="2"/>
  <c r="L160" i="2" s="1"/>
  <c r="F159" i="2"/>
  <c r="L159" i="2" s="1"/>
  <c r="F158" i="2"/>
  <c r="L158" i="2" s="1"/>
  <c r="F157" i="2"/>
  <c r="L157" i="2" s="1"/>
  <c r="F156" i="2"/>
  <c r="L156" i="2" s="1"/>
  <c r="F182" i="2"/>
  <c r="L182" i="2" s="1"/>
  <c r="G183" i="2"/>
  <c r="H183" i="2"/>
  <c r="I183" i="2"/>
  <c r="J183" i="2"/>
  <c r="K183" i="2"/>
  <c r="E183" i="2"/>
  <c r="F153" i="2"/>
  <c r="L153" i="2" s="1"/>
  <c r="F152" i="2"/>
  <c r="L152" i="2" s="1"/>
  <c r="F151" i="2"/>
  <c r="L151" i="2" s="1"/>
  <c r="F150" i="2"/>
  <c r="L150" i="2" s="1"/>
  <c r="F149" i="2"/>
  <c r="L149" i="2" s="1"/>
  <c r="F148" i="2"/>
  <c r="L148" i="2" s="1"/>
  <c r="F147" i="2"/>
  <c r="L147" i="2" s="1"/>
  <c r="F146" i="2"/>
  <c r="L146" i="2" s="1"/>
  <c r="F145" i="2"/>
  <c r="L145" i="2" s="1"/>
  <c r="F144" i="2"/>
  <c r="L144" i="2" s="1"/>
  <c r="F143" i="2"/>
  <c r="L143" i="2" s="1"/>
  <c r="F142" i="2"/>
  <c r="L142" i="2" s="1"/>
  <c r="F141" i="2"/>
  <c r="L141" i="2" s="1"/>
  <c r="F140" i="2"/>
  <c r="L140" i="2" s="1"/>
  <c r="F139" i="2"/>
  <c r="L139" i="2" s="1"/>
  <c r="F138" i="2"/>
  <c r="L138" i="2" s="1"/>
  <c r="F137" i="2"/>
  <c r="L137" i="2" s="1"/>
  <c r="F136" i="2"/>
  <c r="L136" i="2" s="1"/>
  <c r="F135" i="2"/>
  <c r="L135" i="2" s="1"/>
  <c r="F134" i="2"/>
  <c r="L134" i="2" s="1"/>
  <c r="F133" i="2"/>
  <c r="L133" i="2" s="1"/>
  <c r="F132" i="2"/>
  <c r="L132" i="2" s="1"/>
  <c r="F154" i="2"/>
  <c r="L154" i="2" s="1"/>
  <c r="G155" i="2"/>
  <c r="H155" i="2"/>
  <c r="I155" i="2"/>
  <c r="J155" i="2"/>
  <c r="K155" i="2"/>
  <c r="E155" i="2"/>
  <c r="M45" i="1"/>
  <c r="E25" i="4"/>
  <c r="E26" i="4"/>
  <c r="E27" i="4"/>
  <c r="E28" i="4"/>
  <c r="E24" i="4"/>
  <c r="D29" i="4"/>
  <c r="C29" i="4"/>
  <c r="I6" i="4"/>
  <c r="I7" i="4"/>
  <c r="I8" i="4"/>
  <c r="I9" i="4"/>
  <c r="I10" i="4"/>
  <c r="I11" i="4"/>
  <c r="I12" i="4"/>
  <c r="I13" i="4"/>
  <c r="I14" i="4"/>
  <c r="E29" i="4" l="1"/>
  <c r="L278" i="2"/>
  <c r="L183" i="2"/>
  <c r="L228" i="2"/>
  <c r="L242" i="2"/>
  <c r="L202" i="2"/>
  <c r="L155" i="2"/>
  <c r="L296" i="2"/>
  <c r="F228" i="2"/>
  <c r="F296" i="2"/>
  <c r="F155" i="2"/>
  <c r="F183" i="2"/>
  <c r="F202" i="2"/>
  <c r="F261" i="2"/>
  <c r="F278" i="2"/>
  <c r="F29" i="4"/>
  <c r="G29" i="4"/>
  <c r="H29" i="4"/>
  <c r="I29" i="4"/>
  <c r="J29" i="4"/>
  <c r="K28" i="4"/>
  <c r="K27" i="4"/>
  <c r="K26" i="4"/>
  <c r="K25" i="4"/>
  <c r="K24" i="4"/>
  <c r="I5" i="4"/>
  <c r="I16" i="4" s="1"/>
  <c r="K29" i="4" l="1"/>
  <c r="F129" i="2"/>
  <c r="L129" i="2" s="1"/>
  <c r="F128" i="2"/>
  <c r="L128" i="2" s="1"/>
  <c r="F127" i="2"/>
  <c r="L127" i="2" s="1"/>
  <c r="F126" i="2"/>
  <c r="L126" i="2" s="1"/>
  <c r="F125" i="2"/>
  <c r="L125" i="2" s="1"/>
  <c r="F124" i="2"/>
  <c r="L124" i="2" s="1"/>
  <c r="F123" i="2"/>
  <c r="L123" i="2" s="1"/>
  <c r="F130" i="2"/>
  <c r="L130" i="2" s="1"/>
  <c r="G131" i="2"/>
  <c r="H131" i="2"/>
  <c r="I131" i="2"/>
  <c r="J131" i="2"/>
  <c r="K131" i="2"/>
  <c r="E131" i="2"/>
  <c r="F122" i="2"/>
  <c r="G122" i="2"/>
  <c r="H122" i="2"/>
  <c r="I122" i="2"/>
  <c r="J122" i="2"/>
  <c r="K122" i="2"/>
  <c r="E122" i="2"/>
  <c r="L131" i="2" l="1"/>
  <c r="F131" i="2"/>
  <c r="F101" i="2"/>
  <c r="G101" i="2"/>
  <c r="H101" i="2"/>
  <c r="I101" i="2"/>
  <c r="J101" i="2"/>
  <c r="E101" i="2"/>
  <c r="F78" i="2"/>
  <c r="L78" i="2" s="1"/>
  <c r="F77" i="2"/>
  <c r="L77" i="2" s="1"/>
  <c r="F76" i="2"/>
  <c r="F75" i="2"/>
  <c r="L75" i="2" s="1"/>
  <c r="F74" i="2"/>
  <c r="L74" i="2" s="1"/>
  <c r="F73" i="2"/>
  <c r="L73" i="2" s="1"/>
  <c r="F72" i="2"/>
  <c r="L72" i="2" s="1"/>
  <c r="F71" i="2"/>
  <c r="L71" i="2" s="1"/>
  <c r="F70" i="2"/>
  <c r="L70" i="2" s="1"/>
  <c r="F69" i="2"/>
  <c r="L69" i="2" s="1"/>
  <c r="F68" i="2"/>
  <c r="L68" i="2" s="1"/>
  <c r="F67" i="2"/>
  <c r="L67" i="2" s="1"/>
  <c r="F66" i="2"/>
  <c r="L66" i="2" s="1"/>
  <c r="F65" i="2"/>
  <c r="L65" i="2" s="1"/>
  <c r="F64" i="2"/>
  <c r="L64" i="2" s="1"/>
  <c r="F63" i="2"/>
  <c r="L63" i="2" s="1"/>
  <c r="F62" i="2"/>
  <c r="L62" i="2" s="1"/>
  <c r="F61" i="2"/>
  <c r="L61" i="2" s="1"/>
  <c r="F60" i="2"/>
  <c r="F59" i="2"/>
  <c r="L59" i="2" s="1"/>
  <c r="F58" i="2"/>
  <c r="L58" i="2" s="1"/>
  <c r="F57" i="2"/>
  <c r="L57" i="2" s="1"/>
  <c r="F56" i="2"/>
  <c r="L56" i="2" s="1"/>
  <c r="F55" i="2"/>
  <c r="L55" i="2" s="1"/>
  <c r="F54" i="2"/>
  <c r="L54" i="2" s="1"/>
  <c r="F53" i="2"/>
  <c r="L53" i="2" s="1"/>
  <c r="F52" i="2"/>
  <c r="F51" i="2"/>
  <c r="L51" i="2" s="1"/>
  <c r="F50" i="2"/>
  <c r="L50" i="2" s="1"/>
  <c r="F49" i="2"/>
  <c r="L49" i="2" s="1"/>
  <c r="F48" i="2"/>
  <c r="L76" i="2"/>
  <c r="L60" i="2"/>
  <c r="L52" i="2"/>
  <c r="L48" i="2"/>
  <c r="G79" i="2"/>
  <c r="H79" i="2"/>
  <c r="I79" i="2"/>
  <c r="J79" i="2"/>
  <c r="K79" i="2"/>
  <c r="E79" i="2"/>
  <c r="G47" i="2"/>
  <c r="H47" i="2"/>
  <c r="I47" i="2"/>
  <c r="J47" i="2"/>
  <c r="K47" i="2"/>
  <c r="E47" i="2"/>
  <c r="F27" i="2"/>
  <c r="L27" i="2" s="1"/>
  <c r="F28" i="2"/>
  <c r="L28" i="2" s="1"/>
  <c r="F29" i="2"/>
  <c r="L29" i="2" s="1"/>
  <c r="F30" i="2"/>
  <c r="L30" i="2" s="1"/>
  <c r="F31" i="2"/>
  <c r="L31" i="2" s="1"/>
  <c r="F32" i="2"/>
  <c r="L32" i="2" s="1"/>
  <c r="F33" i="2"/>
  <c r="L33" i="2" s="1"/>
  <c r="F34" i="2"/>
  <c r="L34" i="2" s="1"/>
  <c r="F35" i="2"/>
  <c r="L35" i="2" s="1"/>
  <c r="F36" i="2"/>
  <c r="L36" i="2" s="1"/>
  <c r="F37" i="2"/>
  <c r="L37" i="2" s="1"/>
  <c r="F38" i="2"/>
  <c r="L38" i="2" s="1"/>
  <c r="F39" i="2"/>
  <c r="L39" i="2" s="1"/>
  <c r="F40" i="2"/>
  <c r="L40" i="2" s="1"/>
  <c r="F41" i="2"/>
  <c r="L41" i="2" s="1"/>
  <c r="F42" i="2"/>
  <c r="L42" i="2" s="1"/>
  <c r="F43" i="2"/>
  <c r="L43" i="2" s="1"/>
  <c r="F44" i="2"/>
  <c r="L44" i="2" s="1"/>
  <c r="F45" i="2"/>
  <c r="L45" i="2" s="1"/>
  <c r="F46" i="2"/>
  <c r="L46" i="2" s="1"/>
  <c r="F26" i="2"/>
  <c r="L26" i="2" s="1"/>
  <c r="F24" i="2"/>
  <c r="L24" i="2" s="1"/>
  <c r="F23" i="2"/>
  <c r="L23" i="2" s="1"/>
  <c r="F22" i="2"/>
  <c r="L22" i="2" s="1"/>
  <c r="F21" i="2"/>
  <c r="L21" i="2" s="1"/>
  <c r="F20" i="2"/>
  <c r="F19" i="2"/>
  <c r="L19" i="2" s="1"/>
  <c r="F18" i="2"/>
  <c r="L18" i="2" s="1"/>
  <c r="F17" i="2"/>
  <c r="L17" i="2" s="1"/>
  <c r="F16" i="2"/>
  <c r="L16" i="2" s="1"/>
  <c r="F15" i="2"/>
  <c r="L15" i="2" s="1"/>
  <c r="F14" i="2"/>
  <c r="L14" i="2" s="1"/>
  <c r="F13" i="2"/>
  <c r="L13" i="2" s="1"/>
  <c r="F12" i="2"/>
  <c r="F11" i="2"/>
  <c r="L11" i="2" s="1"/>
  <c r="F10" i="2"/>
  <c r="L10" i="2" s="1"/>
  <c r="F9" i="2"/>
  <c r="L9" i="2" s="1"/>
  <c r="F8" i="2"/>
  <c r="L8" i="2" s="1"/>
  <c r="G25" i="2"/>
  <c r="H25" i="2"/>
  <c r="I25" i="2"/>
  <c r="J25" i="2"/>
  <c r="K25" i="2"/>
  <c r="L12" i="2"/>
  <c r="L20" i="2"/>
  <c r="E25" i="2"/>
  <c r="G42" i="12"/>
  <c r="F42" i="12"/>
  <c r="L79" i="2" l="1"/>
  <c r="L47" i="2"/>
  <c r="F25" i="2"/>
  <c r="F47" i="2"/>
  <c r="L25" i="2"/>
  <c r="F79" i="2"/>
  <c r="K15" i="12"/>
  <c r="K20" i="12"/>
  <c r="K31" i="12"/>
  <c r="K36" i="12"/>
  <c r="K39" i="12"/>
  <c r="K41" i="12"/>
  <c r="I42" i="12"/>
  <c r="E39" i="12"/>
  <c r="E38" i="12"/>
  <c r="K38" i="12" s="1"/>
  <c r="E37" i="12"/>
  <c r="K37" i="12" s="1"/>
  <c r="E36" i="12"/>
  <c r="E35" i="12"/>
  <c r="K35" i="12" s="1"/>
  <c r="E34" i="12"/>
  <c r="K34" i="12" s="1"/>
  <c r="E33" i="12"/>
  <c r="K33" i="12" s="1"/>
  <c r="E32" i="12"/>
  <c r="K32" i="12" s="1"/>
  <c r="E31" i="12"/>
  <c r="E30" i="12"/>
  <c r="K30" i="12" s="1"/>
  <c r="E29" i="12"/>
  <c r="K29" i="12" s="1"/>
  <c r="E28" i="12"/>
  <c r="K28" i="12" s="1"/>
  <c r="E27" i="12"/>
  <c r="K27" i="12" s="1"/>
  <c r="E26" i="12"/>
  <c r="K26" i="12" s="1"/>
  <c r="E25" i="12"/>
  <c r="K25" i="12" s="1"/>
  <c r="E24" i="12"/>
  <c r="K24" i="12" s="1"/>
  <c r="E23" i="12"/>
  <c r="K23" i="12" s="1"/>
  <c r="E22" i="12"/>
  <c r="K22" i="12" s="1"/>
  <c r="E21" i="12"/>
  <c r="K21" i="12" s="1"/>
  <c r="E20" i="12"/>
  <c r="E19" i="12"/>
  <c r="K19" i="12" s="1"/>
  <c r="E18" i="12"/>
  <c r="K18" i="12" s="1"/>
  <c r="E17" i="12"/>
  <c r="K17" i="12" s="1"/>
  <c r="E16" i="12"/>
  <c r="K16" i="12" s="1"/>
  <c r="E15" i="12"/>
  <c r="E14" i="12"/>
  <c r="K14" i="12" s="1"/>
  <c r="E13" i="12"/>
  <c r="K13" i="12" s="1"/>
  <c r="E12" i="12"/>
  <c r="K12" i="12" s="1"/>
  <c r="E11" i="12"/>
  <c r="K11" i="12" s="1"/>
  <c r="E10" i="12"/>
  <c r="K10" i="12" s="1"/>
  <c r="E9" i="12"/>
  <c r="K9" i="12" s="1"/>
  <c r="E8" i="12"/>
  <c r="K8" i="12" s="1"/>
  <c r="E7" i="12"/>
  <c r="K7" i="12" s="1"/>
  <c r="E6" i="12"/>
  <c r="K6" i="12" s="1"/>
  <c r="E5" i="12"/>
  <c r="K5" i="12" s="1"/>
  <c r="E40" i="12"/>
  <c r="K40" i="12" s="1"/>
  <c r="D42" i="12"/>
  <c r="J42" i="12"/>
  <c r="H42" i="12"/>
  <c r="E42" i="12" l="1"/>
  <c r="K42" i="12"/>
  <c r="Q8" i="1" l="1"/>
  <c r="P45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8" i="1"/>
  <c r="G45" i="1"/>
  <c r="H45" i="1"/>
  <c r="I45" i="1"/>
  <c r="K45" i="1"/>
  <c r="L45" i="1"/>
  <c r="N45" i="1"/>
  <c r="O45" i="1"/>
  <c r="J8" i="1" l="1"/>
  <c r="S8" i="1" s="1"/>
  <c r="R8" i="1"/>
  <c r="J43" i="1"/>
  <c r="S43" i="1" s="1"/>
  <c r="R43" i="1"/>
  <c r="J41" i="1"/>
  <c r="S41" i="1" s="1"/>
  <c r="R41" i="1"/>
  <c r="J39" i="1"/>
  <c r="S39" i="1" s="1"/>
  <c r="R39" i="1"/>
  <c r="J37" i="1"/>
  <c r="S37" i="1" s="1"/>
  <c r="R37" i="1"/>
  <c r="J35" i="1"/>
  <c r="S35" i="1" s="1"/>
  <c r="R35" i="1"/>
  <c r="J33" i="1"/>
  <c r="S33" i="1" s="1"/>
  <c r="R33" i="1"/>
  <c r="J31" i="1"/>
  <c r="S31" i="1" s="1"/>
  <c r="R31" i="1"/>
  <c r="J29" i="1"/>
  <c r="S29" i="1" s="1"/>
  <c r="R29" i="1"/>
  <c r="J27" i="1"/>
  <c r="S27" i="1" s="1"/>
  <c r="R27" i="1"/>
  <c r="J25" i="1"/>
  <c r="S25" i="1" s="1"/>
  <c r="R25" i="1"/>
  <c r="J23" i="1"/>
  <c r="S23" i="1" s="1"/>
  <c r="R23" i="1"/>
  <c r="J21" i="1"/>
  <c r="S21" i="1" s="1"/>
  <c r="R21" i="1"/>
  <c r="J19" i="1"/>
  <c r="S19" i="1" s="1"/>
  <c r="R19" i="1"/>
  <c r="J17" i="1"/>
  <c r="S17" i="1" s="1"/>
  <c r="R17" i="1"/>
  <c r="J15" i="1"/>
  <c r="S15" i="1" s="1"/>
  <c r="R15" i="1"/>
  <c r="J13" i="1"/>
  <c r="S13" i="1" s="1"/>
  <c r="R13" i="1"/>
  <c r="J11" i="1"/>
  <c r="S11" i="1" s="1"/>
  <c r="R11" i="1"/>
  <c r="J9" i="1"/>
  <c r="S9" i="1" s="1"/>
  <c r="R9" i="1"/>
  <c r="J44" i="1"/>
  <c r="S44" i="1" s="1"/>
  <c r="R44" i="1"/>
  <c r="J42" i="1"/>
  <c r="S42" i="1" s="1"/>
  <c r="R42" i="1"/>
  <c r="J40" i="1"/>
  <c r="S40" i="1" s="1"/>
  <c r="R40" i="1"/>
  <c r="J38" i="1"/>
  <c r="S38" i="1" s="1"/>
  <c r="R38" i="1"/>
  <c r="J36" i="1"/>
  <c r="S36" i="1" s="1"/>
  <c r="R36" i="1"/>
  <c r="J34" i="1"/>
  <c r="S34" i="1" s="1"/>
  <c r="R34" i="1"/>
  <c r="J32" i="1"/>
  <c r="S32" i="1" s="1"/>
  <c r="R32" i="1"/>
  <c r="J30" i="1"/>
  <c r="S30" i="1" s="1"/>
  <c r="R30" i="1"/>
  <c r="J28" i="1"/>
  <c r="S28" i="1" s="1"/>
  <c r="R28" i="1"/>
  <c r="J26" i="1"/>
  <c r="S26" i="1" s="1"/>
  <c r="R26" i="1"/>
  <c r="J24" i="1"/>
  <c r="S24" i="1" s="1"/>
  <c r="R24" i="1"/>
  <c r="J22" i="1"/>
  <c r="S22" i="1" s="1"/>
  <c r="R22" i="1"/>
  <c r="J20" i="1"/>
  <c r="S20" i="1" s="1"/>
  <c r="R20" i="1"/>
  <c r="J18" i="1"/>
  <c r="S18" i="1" s="1"/>
  <c r="R18" i="1"/>
  <c r="J16" i="1"/>
  <c r="S16" i="1" s="1"/>
  <c r="R16" i="1"/>
  <c r="J14" i="1"/>
  <c r="S14" i="1" s="1"/>
  <c r="R14" i="1"/>
  <c r="J12" i="1"/>
  <c r="S12" i="1" s="1"/>
  <c r="R12" i="1"/>
  <c r="J10" i="1"/>
  <c r="S10" i="1" s="1"/>
  <c r="R10" i="1"/>
  <c r="F45" i="1"/>
  <c r="Q45" i="1"/>
  <c r="J45" i="1" l="1"/>
  <c r="R45" i="1"/>
  <c r="S45" i="1"/>
  <c r="G5" i="8"/>
  <c r="B1" i="8"/>
  <c r="C1" i="8"/>
  <c r="C5" i="8" l="1"/>
  <c r="F5" i="8"/>
  <c r="F13" i="8" l="1"/>
  <c r="F16" i="8"/>
  <c r="F8" i="8"/>
  <c r="F15" i="8"/>
  <c r="F18" i="8"/>
  <c r="F10" i="8"/>
  <c r="F9" i="8"/>
  <c r="F14" i="8"/>
  <c r="F19" i="8"/>
  <c r="F17" i="8"/>
  <c r="F11" i="8"/>
  <c r="F12" i="8"/>
  <c r="B5" i="8"/>
  <c r="B18" i="8" l="1"/>
  <c r="B17" i="8"/>
  <c r="B8" i="8"/>
  <c r="B15" i="8"/>
  <c r="B10" i="8"/>
  <c r="B16" i="8"/>
  <c r="B12" i="8"/>
  <c r="B19" i="8"/>
  <c r="B13" i="8"/>
  <c r="B14" i="8"/>
  <c r="B9" i="8"/>
  <c r="B11" i="8"/>
  <c r="B6" i="8" l="1"/>
  <c r="F6" i="8"/>
</calcChain>
</file>

<file path=xl/sharedStrings.xml><?xml version="1.0" encoding="utf-8"?>
<sst xmlns="http://schemas.openxmlformats.org/spreadsheetml/2006/main" count="1112" uniqueCount="954">
  <si>
    <t>S/n</t>
  </si>
  <si>
    <t>No. of LGCs</t>
  </si>
  <si>
    <t>Gross Total</t>
  </si>
  <si>
    <t>External Debt</t>
  </si>
  <si>
    <t>Stabilization</t>
  </si>
  <si>
    <t>Development of Natural Resources</t>
  </si>
  <si>
    <t>FCT-Abuja</t>
  </si>
  <si>
    <t>Gross Statutory Allocation</t>
  </si>
  <si>
    <t>6=4+5</t>
  </si>
  <si>
    <t>10=6-(7+8+9)</t>
  </si>
  <si>
    <t>Sub-total</t>
  </si>
  <si>
    <t>State</t>
  </si>
  <si>
    <t>Value Added Tax</t>
  </si>
  <si>
    <t>Contractual Obligation (ISPO)</t>
  </si>
  <si>
    <t>Net Statutory Allocation</t>
  </si>
  <si>
    <t>Total Net Amount</t>
  </si>
  <si>
    <t>Statutory</t>
  </si>
  <si>
    <t>Total (States/LGCs)</t>
  </si>
  <si>
    <t>Total</t>
  </si>
  <si>
    <t>13% Derivation Fund</t>
  </si>
  <si>
    <t>FGN (CRF Account)</t>
  </si>
  <si>
    <t>Share of Derivation &amp; Ecology</t>
  </si>
  <si>
    <t>Beneficiaries</t>
  </si>
  <si>
    <t>Table II</t>
  </si>
  <si>
    <t>Table IV</t>
  </si>
  <si>
    <t>Total Allocation</t>
  </si>
  <si>
    <t>FGN (see Table II)</t>
  </si>
  <si>
    <t>Table III</t>
  </si>
  <si>
    <t>Note :</t>
  </si>
  <si>
    <t>Deductions</t>
  </si>
  <si>
    <t>VAT</t>
  </si>
  <si>
    <t>Total Gross Amount</t>
  </si>
  <si>
    <t>State (see Table III)</t>
  </si>
  <si>
    <t>LGCs (see Table IV)</t>
  </si>
  <si>
    <t>Federal Ministry of Finance, Abuja</t>
  </si>
  <si>
    <t>13% Share of Derivation (Net)</t>
  </si>
  <si>
    <t>Payment for Fertilizer, State Water Supply Project, State Agricultural Project and National Fadama Project</t>
  </si>
  <si>
    <t>CHECK!!</t>
  </si>
  <si>
    <t>Check!!</t>
  </si>
  <si>
    <t>Cost of Collection - NCS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</si>
  <si>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</si>
  <si>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</si>
  <si>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</si>
  <si>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</si>
  <si>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</si>
  <si>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</si>
  <si>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</si>
  <si>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</si>
  <si>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</si>
  <si>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</si>
  <si>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</si>
  <si>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</si>
  <si>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</si>
  <si>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</si>
  <si>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</si>
  <si>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</si>
  <si>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</si>
  <si>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</si>
  <si>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</si>
  <si>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</si>
  <si>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</si>
  <si>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</si>
  <si>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</si>
  <si>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</si>
  <si>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</si>
  <si>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</si>
  <si>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</si>
  <si>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</si>
  <si>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</si>
  <si>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</si>
  <si>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</si>
  <si>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</si>
  <si>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</si>
  <si>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</si>
  <si>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</si>
  <si>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</si>
  <si>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</si>
  <si>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</si>
  <si>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</si>
  <si>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</si>
  <si>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</si>
  <si>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</si>
  <si>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</si>
  <si>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</si>
  <si>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</si>
  <si>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</si>
  <si>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</si>
  <si>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</si>
  <si>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</si>
  <si>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</si>
  <si>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</si>
  <si>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</si>
  <si>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</si>
  <si>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</si>
  <si>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</si>
  <si>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</si>
  <si>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</si>
  <si>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</si>
  <si>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</si>
  <si>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</si>
  <si>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</si>
  <si>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</si>
  <si>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</si>
  <si>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</si>
  <si>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</si>
  <si>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</si>
  <si>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</si>
  <si>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</si>
  <si>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</si>
  <si>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</si>
  <si>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</si>
  <si>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</si>
  <si>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</si>
  <si>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</si>
  <si>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</si>
  <si>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</si>
  <si>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</si>
  <si>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</si>
  <si>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</si>
  <si>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</si>
  <si>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</si>
  <si>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</si>
  <si>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</si>
  <si>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</si>
  <si>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</si>
  <si>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</si>
  <si>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</si>
  <si>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</si>
  <si>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</si>
  <si>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</si>
  <si>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</si>
  <si>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</si>
  <si>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</si>
  <si>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</si>
  <si>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</si>
  <si>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</si>
  <si>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</si>
  <si>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</si>
  <si>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</si>
  <si>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</si>
  <si>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</si>
  <si>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</si>
  <si>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</si>
  <si>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</si>
  <si>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</si>
  <si>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</si>
  <si>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</si>
  <si>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</si>
  <si>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</si>
  <si>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</si>
  <si>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</si>
  <si>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</si>
  <si>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</si>
  <si>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</si>
  <si>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</si>
  <si>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</si>
  <si>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</si>
  <si>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</si>
  <si>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</si>
  <si>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</si>
  <si>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</si>
  <si>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</si>
  <si>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</si>
  <si>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</si>
  <si>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</si>
  <si>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</si>
  <si>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</si>
  <si>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</si>
  <si>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</si>
  <si>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</si>
  <si>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</si>
  <si>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</si>
  <si>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</si>
  <si>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</si>
  <si>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</si>
  <si>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</si>
  <si>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</si>
  <si>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</si>
  <si>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</si>
  <si>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</si>
  <si>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</si>
  <si>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</si>
  <si>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</si>
  <si>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</si>
  <si>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</si>
  <si>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</si>
  <si>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</si>
  <si>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</si>
  <si>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</si>
  <si>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</si>
  <si>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</si>
  <si>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</si>
  <si>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</si>
  <si>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</si>
  <si>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</si>
  <si>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</si>
  <si>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</si>
  <si>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</si>
  <si>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</si>
  <si>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</si>
  <si>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</si>
  <si>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</si>
  <si>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</si>
  <si>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</si>
  <si>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</si>
  <si>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</si>
  <si>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</si>
  <si>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</si>
  <si>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</si>
  <si>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</si>
  <si>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</si>
  <si>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</si>
  <si>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</si>
  <si>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</si>
  <si>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</si>
  <si>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</si>
  <si>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</si>
  <si>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</si>
  <si>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</si>
  <si>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</si>
  <si>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</si>
  <si>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</si>
  <si>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</si>
  <si>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</si>
  <si>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</si>
  <si>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</si>
  <si>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</si>
  <si>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</si>
  <si>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</si>
  <si>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</si>
  <si>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</si>
  <si>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</si>
  <si>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</si>
  <si>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</si>
  <si>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</si>
  <si>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</si>
  <si>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</si>
  <si>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</si>
  <si>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</si>
  <si>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</si>
  <si>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</si>
  <si>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</si>
  <si>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</si>
  <si>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</si>
  <si>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</si>
  <si>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</si>
  <si>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</si>
  <si>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</si>
  <si>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</si>
  <si>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</si>
  <si>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</si>
  <si>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</si>
  <si>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</si>
  <si>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</si>
  <si>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</si>
  <si>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</si>
  <si>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</si>
  <si>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</si>
  <si>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</si>
  <si>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</si>
  <si>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</si>
  <si>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</si>
  <si>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</si>
  <si>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</si>
  <si>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</si>
  <si>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</si>
  <si>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</si>
  <si>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</si>
  <si>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</si>
  <si>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</si>
  <si>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</si>
  <si>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</si>
  <si>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</si>
  <si>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</si>
  <si>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</si>
  <si>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</si>
  <si>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</si>
  <si>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</si>
  <si>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</si>
  <si>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</si>
  <si>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</si>
  <si>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</si>
  <si>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</si>
  <si>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</si>
  <si>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</si>
  <si>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</si>
  <si>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</si>
  <si>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</si>
  <si>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</si>
  <si>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</si>
  <si>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</si>
  <si>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</si>
  <si>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</si>
  <si>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</si>
  <si>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</si>
  <si>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</si>
  <si>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</si>
  <si>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</si>
  <si>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</si>
  <si>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</si>
  <si>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</si>
  <si>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</si>
  <si>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</si>
  <si>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</si>
  <si>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</si>
  <si>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</si>
  <si>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</si>
  <si>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</si>
  <si>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</si>
  <si>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</si>
  <si>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</si>
  <si>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</si>
  <si>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</si>
  <si>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</si>
  <si>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</si>
  <si>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</si>
  <si>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</si>
  <si>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</si>
  <si>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</si>
  <si>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</si>
  <si>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</si>
  <si>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</si>
  <si>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</si>
  <si>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</si>
  <si>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</si>
  <si>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</si>
  <si>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</si>
  <si>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</si>
  <si>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</si>
  <si>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</si>
  <si>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</si>
  <si>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</si>
  <si>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</si>
  <si>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</si>
  <si>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</si>
  <si>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</si>
  <si>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</si>
  <si>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</si>
  <si>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</si>
  <si>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</si>
  <si>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</si>
  <si>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</si>
  <si>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</si>
  <si>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</si>
  <si>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</si>
  <si>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</si>
  <si>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</si>
  <si>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</si>
  <si>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</si>
  <si>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</si>
  <si>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</si>
  <si>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</si>
  <si>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</si>
  <si>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</si>
  <si>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</si>
  <si>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</si>
  <si>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</si>
  <si>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</si>
  <si>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</si>
  <si>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</si>
  <si>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</si>
  <si>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</si>
  <si>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</si>
  <si>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</si>
  <si>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</si>
  <si>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</si>
  <si>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</si>
  <si>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</si>
  <si>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</si>
  <si>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</si>
  <si>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</si>
  <si>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</si>
  <si>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</si>
  <si>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</si>
  <si>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</si>
  <si>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</si>
  <si>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</si>
  <si>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</si>
  <si>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</si>
  <si>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</si>
  <si>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</si>
  <si>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</si>
  <si>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</si>
  <si>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</si>
  <si>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</si>
  <si>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</si>
  <si>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</si>
  <si>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</si>
  <si>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</si>
  <si>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</si>
  <si>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</si>
  <si>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</si>
  <si>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</si>
  <si>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</si>
  <si>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</si>
  <si>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</si>
  <si>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</si>
  <si>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</si>
  <si>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</si>
  <si>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</si>
  <si>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</si>
  <si>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</si>
  <si>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</si>
  <si>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</si>
  <si>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</si>
  <si>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</si>
  <si>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</si>
  <si>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</si>
  <si>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</si>
  <si>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</si>
  <si>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</si>
  <si>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</si>
  <si>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</si>
  <si>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</si>
  <si>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</si>
  <si>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</si>
  <si>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</si>
  <si>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</si>
  <si>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</si>
  <si>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</si>
  <si>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</si>
  <si>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</si>
  <si>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</si>
  <si>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</si>
  <si>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</si>
  <si>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</si>
  <si>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</si>
  <si>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</si>
  <si>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</si>
  <si>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</si>
  <si>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</si>
  <si>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</si>
  <si>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</si>
  <si>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</si>
  <si>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</si>
  <si>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</si>
  <si>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</si>
  <si>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</si>
  <si>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</si>
  <si>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</si>
  <si>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</si>
  <si>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</si>
  <si>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</si>
  <si>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</si>
  <si>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</si>
  <si>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</si>
  <si>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</si>
  <si>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</si>
  <si>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</si>
  <si>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</si>
  <si>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</si>
  <si>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</si>
  <si>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</si>
  <si>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</si>
  <si>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</si>
  <si>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</si>
  <si>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</si>
  <si>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</si>
  <si>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</si>
  <si>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</si>
  <si>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</si>
  <si>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</si>
  <si>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</si>
  <si>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</si>
  <si>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</si>
  <si>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</si>
  <si>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</si>
  <si>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</si>
  <si>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</si>
  <si>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</si>
  <si>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</si>
  <si>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</si>
  <si>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</si>
  <si>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</si>
  <si>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</si>
  <si>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</si>
  <si>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</si>
  <si>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</si>
  <si>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</si>
  <si>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</si>
  <si>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</si>
  <si>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</si>
  <si>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</si>
  <si>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</si>
  <si>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</si>
  <si>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</si>
  <si>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</si>
  <si>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</si>
  <si>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</si>
  <si>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</si>
  <si>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</si>
  <si>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</si>
  <si>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</si>
  <si>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</si>
  <si>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</si>
  <si>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</si>
  <si>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</si>
  <si>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</si>
  <si>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</si>
  <si>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</si>
  <si>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</si>
  <si>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</si>
  <si>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</si>
  <si>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</si>
  <si>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</si>
  <si>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</si>
  <si>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</si>
  <si>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</si>
  <si>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</si>
  <si>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</si>
  <si>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</si>
  <si>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</si>
  <si>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</si>
  <si>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</si>
  <si>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</si>
  <si>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</si>
  <si>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</si>
  <si>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</si>
  <si>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</si>
  <si>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</si>
  <si>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</si>
  <si>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</si>
  <si>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</si>
  <si>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</si>
  <si>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</si>
  <si>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</si>
  <si>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</si>
  <si>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</si>
  <si>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</si>
  <si>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</si>
  <si>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</si>
  <si>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</si>
  <si>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</si>
  <si>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</si>
  <si>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</si>
  <si>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</si>
  <si>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</si>
  <si>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</si>
  <si>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</si>
  <si>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</si>
  <si>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</si>
  <si>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</si>
  <si>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</si>
  <si>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</si>
  <si>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</si>
  <si>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</si>
  <si>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</si>
  <si>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</si>
  <si>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</si>
  <si>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</si>
  <si>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</si>
  <si>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</si>
  <si>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</si>
  <si>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</si>
  <si>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</si>
  <si>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</si>
  <si>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</si>
  <si>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</si>
  <si>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</si>
  <si>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</si>
  <si>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</si>
  <si>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</si>
  <si>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</si>
  <si>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</si>
  <si>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</si>
  <si>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</si>
  <si>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</si>
  <si>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</si>
  <si>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</si>
  <si>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</si>
  <si>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</si>
  <si>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</si>
  <si>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</si>
  <si>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</si>
  <si>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</si>
  <si>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</si>
  <si>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</si>
  <si>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</si>
  <si>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</si>
  <si>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</si>
  <si>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</si>
  <si>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</si>
  <si>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</si>
  <si>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</si>
  <si>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</si>
  <si>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</si>
  <si>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</si>
  <si>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</si>
  <si>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</si>
  <si>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</si>
  <si>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</si>
  <si>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</si>
  <si>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</si>
  <si>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</si>
  <si>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</si>
  <si>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</si>
  <si>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</si>
  <si>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</si>
  <si>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</si>
  <si>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</si>
  <si>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</si>
  <si>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</si>
  <si>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</si>
  <si>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</si>
  <si>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</si>
  <si>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</si>
  <si>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</si>
  <si>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</si>
  <si>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</si>
  <si>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</si>
  <si>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</si>
  <si>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</si>
  <si>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</si>
  <si>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</si>
  <si>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</si>
  <si>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</si>
  <si>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</si>
  <si>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</si>
  <si>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</si>
  <si>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</si>
  <si>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</si>
  <si>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</si>
  <si>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</si>
  <si>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</si>
  <si>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</si>
  <si>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</si>
  <si>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</si>
  <si>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</si>
  <si>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</si>
  <si>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</si>
  <si>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</si>
  <si>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</si>
  <si>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</si>
  <si>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</si>
  <si>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</si>
  <si>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</si>
  <si>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</si>
  <si>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</si>
  <si>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</si>
  <si>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</si>
  <si>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</si>
  <si>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</si>
  <si>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</si>
  <si>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</si>
  <si>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</si>
  <si>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</si>
  <si>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</si>
  <si>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</si>
  <si>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</si>
  <si>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</si>
  <si>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</si>
  <si>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</si>
  <si>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</si>
  <si>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</si>
  <si>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</si>
  <si>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</si>
  <si>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</si>
  <si>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</si>
  <si>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</si>
  <si>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</si>
  <si>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</si>
  <si>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</si>
  <si>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</si>
  <si>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</si>
  <si>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</si>
  <si>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</si>
  <si>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</si>
  <si>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</si>
  <si>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</si>
  <si>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</si>
  <si>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</si>
  <si>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</si>
  <si>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</si>
  <si>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</si>
  <si>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</si>
  <si>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</si>
  <si>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</si>
  <si>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</si>
  <si>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</si>
  <si>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</si>
  <si>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</si>
  <si>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</si>
  <si>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</si>
  <si>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</si>
  <si>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</si>
  <si>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</si>
  <si>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</si>
  <si>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</si>
  <si>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</si>
  <si>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</si>
  <si>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</si>
  <si>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</si>
  <si>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</si>
  <si>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</si>
  <si>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</si>
  <si>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</si>
  <si>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</si>
  <si>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</si>
  <si>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</si>
  <si>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</si>
  <si>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</si>
  <si>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</si>
  <si>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</si>
  <si>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</si>
  <si>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</si>
  <si>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</si>
  <si>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</si>
  <si>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</si>
  <si>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</si>
  <si>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</si>
  <si>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</si>
  <si>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</si>
  <si>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</si>
  <si>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</si>
  <si>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</si>
  <si>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</si>
  <si>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</si>
  <si>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</si>
  <si>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</si>
  <si>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</si>
  <si>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</si>
  <si>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</si>
  <si>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</si>
  <si>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</si>
  <si>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</si>
  <si>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</si>
  <si>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</si>
  <si>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</si>
  <si>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</si>
  <si>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</si>
  <si>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</si>
  <si>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</si>
  <si>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</si>
  <si>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</si>
  <si>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</si>
  <si>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</si>
  <si>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</si>
  <si>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</si>
  <si>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</si>
  <si>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</si>
  <si>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</si>
  <si>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</si>
  <si>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</si>
  <si>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</si>
  <si>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</si>
  <si>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</si>
  <si>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</si>
  <si>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</si>
  <si>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</si>
  <si>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</si>
  <si>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</si>
  <si>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</si>
  <si>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</si>
  <si>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</si>
  <si>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</si>
  <si>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</si>
  <si>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</si>
  <si>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</si>
  <si>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</si>
  <si>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</si>
  <si>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</si>
  <si>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</si>
  <si>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</si>
  <si>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</si>
  <si>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</si>
  <si>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</si>
  <si>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</si>
  <si>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</si>
  <si>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</si>
  <si>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</si>
  <si>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</si>
  <si>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</si>
  <si>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</si>
  <si>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</si>
  <si>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</si>
  <si>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</si>
  <si>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</si>
  <si>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</si>
  <si>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</si>
  <si>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</si>
  <si>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</si>
  <si>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</si>
  <si>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</si>
  <si>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</si>
  <si>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</si>
  <si>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</si>
  <si>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</si>
  <si>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</si>
  <si>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</si>
  <si>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</si>
  <si>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</si>
  <si>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</si>
  <si>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</si>
  <si>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</si>
  <si>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</si>
  <si>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</si>
  <si>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</si>
  <si>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</si>
  <si>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</si>
  <si>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</si>
  <si>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</si>
  <si>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</si>
  <si>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</si>
  <si>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</si>
  <si>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</si>
  <si>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</si>
  <si>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</si>
  <si>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</si>
  <si>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</si>
  <si>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</si>
  <si>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</si>
  <si>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</si>
  <si>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</si>
  <si>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</si>
  <si>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</si>
  <si>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</si>
  <si>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</si>
  <si>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</si>
  <si>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</si>
  <si>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</si>
  <si>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</si>
  <si>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</si>
  <si>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</si>
  <si>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</si>
  <si>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</si>
  <si>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</si>
  <si>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</si>
  <si>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</si>
  <si>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</si>
  <si>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</si>
  <si>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</si>
  <si>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</si>
  <si>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</si>
  <si>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</si>
  <si>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</si>
  <si>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</si>
  <si>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</si>
  <si>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</si>
  <si>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</si>
  <si>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</si>
  <si>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</si>
  <si>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</si>
  <si>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</si>
  <si>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</si>
  <si>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</si>
  <si>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</si>
  <si>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</si>
  <si>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</si>
  <si>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</si>
  <si>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</si>
  <si>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</si>
  <si>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</si>
  <si>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</si>
  <si>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</si>
  <si>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</si>
  <si>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</si>
  <si>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</si>
  <si>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</si>
  <si>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</si>
  <si>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</si>
  <si>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</si>
  <si>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</si>
  <si>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</si>
  <si>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>5=3-4-5</t>
  </si>
  <si>
    <t xml:space="preserve">AFIKPO SOUTH </t>
  </si>
  <si>
    <t>BILLIRI</t>
  </si>
  <si>
    <t>KAJURU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</si>
  <si>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</si>
  <si>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</si>
  <si>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</si>
  <si>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</si>
  <si>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</si>
  <si>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</si>
  <si>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</si>
  <si>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</si>
  <si>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</si>
  <si>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</si>
  <si>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</si>
  <si>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</si>
  <si>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</si>
  <si>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</si>
  <si>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</si>
  <si>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</si>
  <si>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</si>
  <si>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</si>
  <si>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</si>
  <si>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</si>
  <si>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</si>
  <si>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</si>
  <si>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</si>
  <si>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</si>
  <si>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</si>
  <si>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</si>
  <si>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</si>
  <si>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Summary of Gross Revenue Allocation by Federation Account Allocation Committee for the Month of October, 2020 Shared in November, 2020</t>
  </si>
  <si>
    <t>Distribution of ₦72Billion Being FGN Intervention Fund</t>
  </si>
  <si>
    <t>₦</t>
  </si>
  <si>
    <t xml:space="preserve"> Cost of Collections - FIRS</t>
  </si>
  <si>
    <t xml:space="preserve"> Cost of Collections - DPR</t>
  </si>
  <si>
    <t>FIRS Refund</t>
  </si>
  <si>
    <t>Police Trust Fund</t>
  </si>
  <si>
    <t>North East Development Commission</t>
  </si>
  <si>
    <t>Distribution of ₦20 Billion from Stablisation Account</t>
  </si>
  <si>
    <t>Distribution of ₦7.392 from FOREX Eqaulisation</t>
  </si>
  <si>
    <t xml:space="preserve">Distribution of ₦1.001 Billion being Excess Bank Charges Recovered </t>
  </si>
  <si>
    <t>Distribution of Revenue Allocation to FGN by Federation Account Allocation Committee for the Month of October, 2020 Shared in November, 2020</t>
  </si>
  <si>
    <t>Less Deduction</t>
  </si>
  <si>
    <t>Distribution of Revenue Allocation to State Governments by Federation Account Allocation Committee for the month of October, 2020 Shared in November,2020</t>
  </si>
  <si>
    <t>Suko Derivation</t>
  </si>
  <si>
    <r>
      <t xml:space="preserve">*   Other Deductions cover; </t>
    </r>
    <r>
      <rPr>
        <b/>
        <sz val="10"/>
        <rFont val="Times New Roman"/>
        <family val="1"/>
      </rPr>
      <t>National Water Rehabilitation Projects, National Agricultural Technology Support Programme,</t>
    </r>
  </si>
  <si>
    <t xml:space="preserve">Distribution of ₦72 Billion Being FGN Intervention for the Month </t>
  </si>
  <si>
    <t>Deduction</t>
  </si>
  <si>
    <t>Net VAT Allocation</t>
  </si>
  <si>
    <t>Distribution of ₦7.392  Billion Being FOREX Equalisation</t>
  </si>
  <si>
    <t>18=6+11+12+13+14</t>
  </si>
  <si>
    <t>19=10+11+12+13+14</t>
  </si>
  <si>
    <t>FCT, ABUJA</t>
  </si>
  <si>
    <t>Total LGCs</t>
  </si>
  <si>
    <t>Summary of Distribution of Revenue Allocation to Local Government Councils by Federation Account Allocation Committee for the month of October, 2020 Shared in November, 2020</t>
  </si>
  <si>
    <t xml:space="preserve">Distribution of ₦7.392 FOREX </t>
  </si>
  <si>
    <t xml:space="preserve">Distribution of ₦20 Billion from Stablisation </t>
  </si>
  <si>
    <t>Distribution of ₦1.001 Billion Being Excess Charges Recovered</t>
  </si>
  <si>
    <t xml:space="preserve">ADAMAWA </t>
  </si>
  <si>
    <t xml:space="preserve">AkwA IBOM </t>
  </si>
  <si>
    <t>Bayelsa</t>
  </si>
  <si>
    <t xml:space="preserve">DELTA </t>
  </si>
  <si>
    <t xml:space="preserve">CROSS RIVER </t>
  </si>
  <si>
    <t xml:space="preserve">BORNO </t>
  </si>
  <si>
    <t xml:space="preserve">EKITI </t>
  </si>
  <si>
    <t xml:space="preserve">ENUGU </t>
  </si>
  <si>
    <t xml:space="preserve">IMO </t>
  </si>
  <si>
    <t xml:space="preserve">JIGAWA </t>
  </si>
  <si>
    <t xml:space="preserve">KADUNA </t>
  </si>
  <si>
    <t xml:space="preserve">KATSINA </t>
  </si>
  <si>
    <t xml:space="preserve">KEBBI </t>
  </si>
  <si>
    <t xml:space="preserve">LAGOS </t>
  </si>
  <si>
    <t xml:space="preserve">NIGER </t>
  </si>
  <si>
    <t xml:space="preserve">OGUN </t>
  </si>
  <si>
    <t xml:space="preserve">ONDO </t>
  </si>
  <si>
    <t xml:space="preserve">OSUN </t>
  </si>
  <si>
    <t xml:space="preserve">OYO </t>
  </si>
  <si>
    <t xml:space="preserve">PLATEAU </t>
  </si>
  <si>
    <t xml:space="preserve">RIVERS </t>
  </si>
  <si>
    <t xml:space="preserve">SOKOTO </t>
  </si>
  <si>
    <t xml:space="preserve">TARABA </t>
  </si>
  <si>
    <t xml:space="preserve">YOBE </t>
  </si>
  <si>
    <t xml:space="preserve">ZAMFARA </t>
  </si>
  <si>
    <t xml:space="preserve">FCT </t>
  </si>
  <si>
    <t xml:space="preserve">ANAMBRA </t>
  </si>
  <si>
    <t>Distribution of Revenue Allocation to Local Government Councils by Federation Account Allocation Committee for the Month of October, 2020 Shared in November, 2020</t>
  </si>
  <si>
    <t>13% Derivation Refund to Oil Producing States</t>
  </si>
  <si>
    <t>Distribution of ₦1.001 Billion being Excess Bank Charges Recovered</t>
  </si>
  <si>
    <t>10(3+4+5+6+7+8+9)</t>
  </si>
  <si>
    <t>FCT ABUJA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</si>
</sst>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2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sz val="14"/>
      <name val="Arial"/>
      <family val="2"/>
    </font>
    <font>
      <sz val="11"/>
      <color indexed="8"/>
      <name val="Times New Roman"/>
      <family val="1"/>
    </font>
    <font>
      <b/>
      <sz val="20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u/>
      <sz val="14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sz val="10"/>
      <color theme="0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b/>
      <i/>
      <sz val="18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u/>
      <sz val="20"/>
      <name val="Times New Roman"/>
      <family val="1"/>
    </font>
    <font>
      <b/>
      <u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43" fontId="2" fillId="0" borderId="1" xfId="0" applyNumberFormat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43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43" fontId="2" fillId="0" borderId="3" xfId="1" applyFont="1" applyBorder="1"/>
    <xf numFmtId="0" fontId="4" fillId="0" borderId="0" xfId="0" applyFont="1" applyBorder="1" applyAlignment="1"/>
    <xf numFmtId="0" fontId="0" fillId="0" borderId="0" xfId="0" applyBorder="1"/>
    <xf numFmtId="0" fontId="8" fillId="0" borderId="0" xfId="0" applyFont="1"/>
    <xf numFmtId="0" fontId="2" fillId="0" borderId="6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43" fontId="0" fillId="0" borderId="0" xfId="0" applyNumberFormat="1"/>
    <xf numFmtId="164" fontId="0" fillId="0" borderId="0" xfId="0" applyNumberFormat="1"/>
    <xf numFmtId="0" fontId="2" fillId="2" borderId="0" xfId="0" applyFont="1" applyFill="1"/>
    <xf numFmtId="43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6" fillId="3" borderId="0" xfId="0" applyNumberFormat="1" applyFont="1" applyFill="1" applyAlignment="1"/>
    <xf numFmtId="2" fontId="0" fillId="0" borderId="0" xfId="0" applyNumberFormat="1"/>
    <xf numFmtId="0" fontId="15" fillId="0" borderId="0" xfId="0" applyFont="1"/>
    <xf numFmtId="0" fontId="13" fillId="0" borderId="0" xfId="0" applyFont="1" applyAlignment="1">
      <alignment horizontal="right"/>
    </xf>
    <xf numFmtId="0" fontId="14" fillId="0" borderId="0" xfId="0" applyFont="1" applyAlignment="1"/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/>
    <xf numFmtId="0" fontId="13" fillId="0" borderId="11" xfId="0" applyFont="1" applyBorder="1" applyAlignment="1"/>
    <xf numFmtId="0" fontId="15" fillId="0" borderId="0" xfId="0" applyFont="1" applyBorder="1"/>
    <xf numFmtId="0" fontId="13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5" fillId="0" borderId="1" xfId="0" applyFont="1" applyBorder="1"/>
    <xf numFmtId="43" fontId="13" fillId="0" borderId="5" xfId="1" applyFont="1" applyBorder="1" applyAlignment="1"/>
    <xf numFmtId="0" fontId="15" fillId="0" borderId="1" xfId="0" applyFont="1" applyBorder="1" applyAlignment="1">
      <alignment wrapText="1"/>
    </xf>
    <xf numFmtId="43" fontId="13" fillId="0" borderId="8" xfId="1" applyFont="1" applyBorder="1" applyAlignment="1"/>
    <xf numFmtId="164" fontId="15" fillId="0" borderId="0" xfId="0" applyNumberFormat="1" applyFont="1" applyAlignment="1">
      <alignment horizontal="right"/>
    </xf>
    <xf numFmtId="43" fontId="13" fillId="0" borderId="0" xfId="1" applyFont="1" applyAlignment="1">
      <alignment horizontal="center"/>
    </xf>
    <xf numFmtId="43" fontId="13" fillId="0" borderId="0" xfId="1" applyFont="1" applyBorder="1" applyAlignment="1">
      <alignment horizontal="center"/>
    </xf>
    <xf numFmtId="0" fontId="13" fillId="0" borderId="9" xfId="0" applyFont="1" applyFill="1" applyBorder="1" applyAlignment="1">
      <alignment horizontal="center" wrapText="1"/>
    </xf>
    <xf numFmtId="0" fontId="15" fillId="0" borderId="1" xfId="0" applyFont="1" applyBorder="1" applyAlignment="1"/>
    <xf numFmtId="43" fontId="15" fillId="0" borderId="6" xfId="1" applyFont="1" applyBorder="1"/>
    <xf numFmtId="43" fontId="15" fillId="0" borderId="1" xfId="1" applyFont="1" applyBorder="1"/>
    <xf numFmtId="43" fontId="15" fillId="0" borderId="0" xfId="0" applyNumberFormat="1" applyFont="1"/>
    <xf numFmtId="0" fontId="13" fillId="0" borderId="5" xfId="0" applyFont="1" applyBorder="1" applyAlignment="1"/>
    <xf numFmtId="43" fontId="13" fillId="0" borderId="7" xfId="1" applyFont="1" applyBorder="1"/>
    <xf numFmtId="43" fontId="13" fillId="4" borderId="5" xfId="1" applyFont="1" applyFill="1" applyBorder="1" applyAlignment="1"/>
    <xf numFmtId="43" fontId="13" fillId="4" borderId="1" xfId="1" applyFont="1" applyFill="1" applyBorder="1" applyAlignment="1"/>
    <xf numFmtId="0" fontId="12" fillId="0" borderId="5" xfId="0" quotePrefix="1" applyFont="1" applyBorder="1" applyAlignment="1">
      <alignment horizontal="center"/>
    </xf>
    <xf numFmtId="0" fontId="10" fillId="0" borderId="1" xfId="0" applyFont="1" applyBorder="1"/>
    <xf numFmtId="0" fontId="13" fillId="0" borderId="3" xfId="0" applyFont="1" applyBorder="1" applyAlignment="1"/>
    <xf numFmtId="0" fontId="12" fillId="0" borderId="1" xfId="0" quotePrefix="1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0" fontId="16" fillId="4" borderId="0" xfId="0" applyFont="1" applyFill="1"/>
    <xf numFmtId="43" fontId="15" fillId="0" borderId="13" xfId="1" applyFont="1" applyBorder="1"/>
    <xf numFmtId="43" fontId="15" fillId="0" borderId="0" xfId="0" applyNumberFormat="1" applyFont="1" applyBorder="1"/>
    <xf numFmtId="0" fontId="17" fillId="0" borderId="5" xfId="0" quotePrefix="1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8" fillId="0" borderId="0" xfId="0" applyFont="1" applyBorder="1"/>
    <xf numFmtId="0" fontId="21" fillId="0" borderId="1" xfId="0" applyFont="1" applyBorder="1" applyAlignment="1">
      <alignment horizontal="center"/>
    </xf>
    <xf numFmtId="0" fontId="18" fillId="0" borderId="1" xfId="0" applyFont="1" applyBorder="1"/>
    <xf numFmtId="0" fontId="21" fillId="0" borderId="1" xfId="0" applyFont="1" applyBorder="1" applyAlignment="1">
      <alignment horizontal="center" wrapText="1"/>
    </xf>
    <xf numFmtId="39" fontId="18" fillId="0" borderId="1" xfId="0" applyNumberFormat="1" applyFont="1" applyBorder="1"/>
    <xf numFmtId="37" fontId="18" fillId="0" borderId="1" xfId="0" applyNumberFormat="1" applyFont="1" applyBorder="1" applyAlignment="1">
      <alignment horizontal="center"/>
    </xf>
    <xf numFmtId="43" fontId="18" fillId="0" borderId="1" xfId="1" applyFont="1" applyBorder="1"/>
    <xf numFmtId="43" fontId="18" fillId="0" borderId="1" xfId="0" applyNumberFormat="1" applyFont="1" applyBorder="1"/>
    <xf numFmtId="40" fontId="18" fillId="0" borderId="1" xfId="0" applyNumberFormat="1" applyFont="1" applyBorder="1"/>
    <xf numFmtId="43" fontId="21" fillId="0" borderId="1" xfId="0" applyNumberFormat="1" applyFont="1" applyBorder="1"/>
    <xf numFmtId="43" fontId="21" fillId="0" borderId="2" xfId="0" applyNumberFormat="1" applyFont="1" applyBorder="1"/>
    <xf numFmtId="43" fontId="18" fillId="0" borderId="2" xfId="1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/>
    <xf numFmtId="43" fontId="21" fillId="0" borderId="4" xfId="1" applyFont="1" applyBorder="1"/>
    <xf numFmtId="43" fontId="18" fillId="0" borderId="0" xfId="0" applyNumberFormat="1" applyFont="1"/>
    <xf numFmtId="164" fontId="18" fillId="0" borderId="0" xfId="0" applyNumberFormat="1" applyFont="1"/>
    <xf numFmtId="0" fontId="21" fillId="0" borderId="0" xfId="0" applyFont="1"/>
    <xf numFmtId="43" fontId="21" fillId="0" borderId="14" xfId="1" applyFont="1" applyBorder="1"/>
    <xf numFmtId="0" fontId="5" fillId="0" borderId="0" xfId="0" applyFont="1" applyAlignment="1">
      <alignment horizontal="center"/>
    </xf>
    <xf numFmtId="165" fontId="25" fillId="0" borderId="1" xfId="1" applyNumberFormat="1" applyFont="1" applyBorder="1" applyAlignment="1">
      <alignment horizontal="left"/>
    </xf>
    <xf numFmtId="165" fontId="25" fillId="0" borderId="1" xfId="1" applyNumberFormat="1" applyFont="1" applyBorder="1" applyAlignment="1">
      <alignment horizontal="left" vertical="top"/>
    </xf>
    <xf numFmtId="43" fontId="25" fillId="0" borderId="1" xfId="1" applyFont="1" applyBorder="1" applyAlignment="1">
      <alignment horizontal="left" vertical="top"/>
    </xf>
    <xf numFmtId="43" fontId="25" fillId="0" borderId="1" xfId="1" applyFont="1" applyBorder="1" applyAlignment="1">
      <alignment horizontal="center"/>
    </xf>
    <xf numFmtId="43" fontId="26" fillId="0" borderId="1" xfId="1" applyFont="1" applyBorder="1"/>
    <xf numFmtId="43" fontId="26" fillId="0" borderId="1" xfId="1" applyFont="1" applyBorder="1" applyAlignment="1">
      <alignment wrapText="1"/>
    </xf>
    <xf numFmtId="43" fontId="26" fillId="0" borderId="1" xfId="1" applyFont="1" applyBorder="1" applyAlignment="1">
      <alignment horizontal="center" wrapText="1"/>
    </xf>
    <xf numFmtId="43" fontId="26" fillId="0" borderId="1" xfId="1" applyFont="1" applyBorder="1" applyAlignment="1">
      <alignment horizontal="center"/>
    </xf>
    <xf numFmtId="0" fontId="23" fillId="0" borderId="5" xfId="0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43" fontId="19" fillId="0" borderId="1" xfId="1" applyFont="1" applyBorder="1"/>
    <xf numFmtId="0" fontId="23" fillId="0" borderId="5" xfId="0" quotePrefix="1" applyFont="1" applyBorder="1" applyAlignment="1">
      <alignment horizontal="center"/>
    </xf>
    <xf numFmtId="165" fontId="19" fillId="0" borderId="1" xfId="1" applyNumberFormat="1" applyFont="1" applyBorder="1" applyAlignment="1">
      <alignment horizontal="left"/>
    </xf>
    <xf numFmtId="165" fontId="19" fillId="0" borderId="1" xfId="1" applyNumberFormat="1" applyFont="1" applyBorder="1"/>
    <xf numFmtId="43" fontId="25" fillId="0" borderId="1" xfId="1" applyFont="1" applyBorder="1"/>
    <xf numFmtId="43" fontId="17" fillId="0" borderId="1" xfId="1" applyFont="1" applyBorder="1"/>
    <xf numFmtId="0" fontId="28" fillId="0" borderId="5" xfId="0" quotePrefix="1" applyFont="1" applyBorder="1" applyAlignment="1">
      <alignment horizontal="center"/>
    </xf>
    <xf numFmtId="43" fontId="29" fillId="0" borderId="1" xfId="1" applyFont="1" applyBorder="1"/>
    <xf numFmtId="43" fontId="9" fillId="0" borderId="1" xfId="1" applyFont="1" applyFill="1" applyBorder="1" applyAlignment="1">
      <alignment horizontal="right" wrapText="1"/>
    </xf>
    <xf numFmtId="43" fontId="30" fillId="0" borderId="0" xfId="0" applyNumberFormat="1" applyFont="1"/>
    <xf numFmtId="164" fontId="31" fillId="0" borderId="0" xfId="0" applyNumberFormat="1" applyFont="1"/>
    <xf numFmtId="43" fontId="11" fillId="0" borderId="0" xfId="1" applyFont="1"/>
    <xf numFmtId="43" fontId="21" fillId="4" borderId="3" xfId="1" applyFont="1" applyFill="1" applyBorder="1"/>
    <xf numFmtId="43" fontId="18" fillId="4" borderId="3" xfId="1" applyFont="1" applyFill="1" applyBorder="1"/>
    <xf numFmtId="164" fontId="18" fillId="4" borderId="3" xfId="0" applyNumberFormat="1" applyFont="1" applyFill="1" applyBorder="1"/>
    <xf numFmtId="164" fontId="18" fillId="4" borderId="3" xfId="0" applyNumberFormat="1" applyFont="1" applyFill="1" applyBorder="1" applyAlignment="1"/>
    <xf numFmtId="0" fontId="18" fillId="4" borderId="3" xfId="0" applyFont="1" applyFill="1" applyBorder="1"/>
    <xf numFmtId="43" fontId="18" fillId="4" borderId="0" xfId="0" applyNumberFormat="1" applyFont="1" applyFill="1" applyBorder="1"/>
    <xf numFmtId="164" fontId="18" fillId="4" borderId="0" xfId="0" applyNumberFormat="1" applyFont="1" applyFill="1" applyBorder="1"/>
    <xf numFmtId="0" fontId="18" fillId="4" borderId="0" xfId="0" applyFont="1" applyFill="1" applyBorder="1"/>
    <xf numFmtId="0" fontId="18" fillId="4" borderId="0" xfId="0" applyFont="1" applyFill="1" applyBorder="1" applyAlignment="1">
      <alignment horizontal="right"/>
    </xf>
    <xf numFmtId="43" fontId="0" fillId="4" borderId="1" xfId="0" applyNumberFormat="1" applyFill="1" applyBorder="1"/>
    <xf numFmtId="43" fontId="0" fillId="0" borderId="3" xfId="1" applyFont="1" applyBorder="1"/>
    <xf numFmtId="43" fontId="13" fillId="0" borderId="17" xfId="1" applyFont="1" applyBorder="1" applyAlignment="1"/>
    <xf numFmtId="0" fontId="24" fillId="4" borderId="0" xfId="0" applyFont="1" applyFill="1" applyBorder="1" applyAlignment="1">
      <alignment horizontal="right"/>
    </xf>
    <xf numFmtId="0" fontId="24" fillId="4" borderId="0" xfId="0" applyFont="1" applyFill="1" applyBorder="1"/>
    <xf numFmtId="43" fontId="24" fillId="4" borderId="0" xfId="0" applyNumberFormat="1" applyFont="1" applyFill="1" applyBorder="1"/>
    <xf numFmtId="164" fontId="24" fillId="4" borderId="0" xfId="0" applyNumberFormat="1" applyFont="1" applyFill="1" applyBorder="1"/>
    <xf numFmtId="0" fontId="0" fillId="0" borderId="3" xfId="0" applyFill="1" applyBorder="1"/>
    <xf numFmtId="43" fontId="2" fillId="0" borderId="18" xfId="1" applyFont="1" applyBorder="1"/>
    <xf numFmtId="43" fontId="2" fillId="0" borderId="18" xfId="0" applyNumberFormat="1" applyFont="1" applyBorder="1"/>
    <xf numFmtId="0" fontId="33" fillId="0" borderId="0" xfId="0" applyFont="1" applyBorder="1" applyAlignment="1">
      <alignment horizontal="center" wrapText="1"/>
    </xf>
    <xf numFmtId="0" fontId="32" fillId="0" borderId="0" xfId="0" applyFont="1" applyAlignment="1">
      <alignment horizontal="center"/>
    </xf>
    <xf numFmtId="0" fontId="23" fillId="0" borderId="1" xfId="0" applyFont="1" applyBorder="1" applyAlignment="1">
      <alignment horizontal="left"/>
    </xf>
    <xf numFmtId="0" fontId="21" fillId="0" borderId="5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7" fillId="0" borderId="0" xfId="0" applyFont="1" applyAlignment="1">
      <alignment horizontal="left" wrapText="1"/>
    </xf>
    <xf numFmtId="0" fontId="25" fillId="0" borderId="1" xfId="0" applyFont="1" applyBorder="1" applyAlignment="1">
      <alignment horizontal="center"/>
    </xf>
    <xf numFmtId="165" fontId="19" fillId="0" borderId="1" xfId="1" applyNumberFormat="1" applyFont="1" applyBorder="1" applyAlignment="1">
      <alignment horizontal="center"/>
    </xf>
    <xf numFmtId="0" fontId="0" fillId="0" borderId="16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75" x14ac:dyDescent="0.2"/>
  <cols>
    <col min="2" max="2" width="23" bestFit="1" customWidth="1"/>
    <col min="6" max="6" width="24.5703125" customWidth="1"/>
  </cols>
  <sheetData>
    <row r="1" spans="1:8" ht="23.1" customHeight="1" x14ac:dyDescent="0.2">
      <c r="B1">
        <f ca="1">MONTH(NOW())</f>
        <v>1</v>
      </c>
      <c r="C1">
        <f ca="1">YEAR(NOW())</f>
        <v>2021</v>
      </c>
    </row>
    <row r="2" spans="1:8" ht="23.1" customHeight="1" x14ac:dyDescent="0.2"/>
    <row r="3" spans="1:8" ht="23.1" customHeight="1" x14ac:dyDescent="0.2">
      <c r="B3" t="s">
        <v>811</v>
      </c>
      <c r="F3" t="s">
        <v>812</v>
      </c>
    </row>
    <row r="4" spans="1:8" ht="23.1" customHeight="1" x14ac:dyDescent="0.2">
      <c r="B4" t="s">
        <v>808</v>
      </c>
      <c r="C4" t="s">
        <v>809</v>
      </c>
      <c r="D4" t="s">
        <v>810</v>
      </c>
      <c r="F4" t="s">
        <v>808</v>
      </c>
      <c r="G4" t="s">
        <v>809</v>
      </c>
      <c r="H4" t="s">
        <v>810</v>
      </c>
    </row>
    <row r="5" spans="1:8" ht="23.1" customHeight="1" x14ac:dyDescent="0.2">
      <c r="B5" s="25" t="e">
        <f>IF(G5=1,F5-1,F5)</f>
        <v>#REF!</v>
      </c>
      <c r="C5" s="25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35">
      <c r="B6" s="27" t="e">
        <f>LOOKUP(C5,A8:B19)</f>
        <v>#REF!</v>
      </c>
      <c r="F6" s="27" t="e">
        <f>IF(G5=1,LOOKUP(G5,E8:F19),LOOKUP(G5,A8:B19))</f>
        <v>#REF!</v>
      </c>
    </row>
    <row r="8" spans="1:8" x14ac:dyDescent="0.2">
      <c r="A8">
        <v>1</v>
      </c>
      <c r="B8" s="28" t="e">
        <f>D8&amp;"-"&amp;RIGHT(B$5,2)</f>
        <v>#REF!</v>
      </c>
      <c r="D8" s="26" t="s">
        <v>821</v>
      </c>
      <c r="E8">
        <v>1</v>
      </c>
      <c r="F8" s="28" t="e">
        <f>D8&amp;"-"&amp;RIGHT(F$5,2)</f>
        <v>#REF!</v>
      </c>
    </row>
    <row r="9" spans="1:8" x14ac:dyDescent="0.2">
      <c r="A9">
        <v>2</v>
      </c>
      <c r="B9" s="28" t="e">
        <f t="shared" ref="B9:B19" si="0">D9&amp;"-"&amp;RIGHT(B$5,2)</f>
        <v>#REF!</v>
      </c>
      <c r="D9" s="26" t="s">
        <v>822</v>
      </c>
      <c r="E9">
        <v>2</v>
      </c>
      <c r="F9" s="28" t="e">
        <f t="shared" ref="F9:F19" si="1">D9&amp;"-"&amp;RIGHT(F$5,2)</f>
        <v>#REF!</v>
      </c>
    </row>
    <row r="10" spans="1:8" x14ac:dyDescent="0.2">
      <c r="A10">
        <v>3</v>
      </c>
      <c r="B10" s="28" t="e">
        <f t="shared" si="0"/>
        <v>#REF!</v>
      </c>
      <c r="D10" s="26" t="s">
        <v>823</v>
      </c>
      <c r="E10">
        <v>3</v>
      </c>
      <c r="F10" s="28" t="e">
        <f t="shared" si="1"/>
        <v>#REF!</v>
      </c>
    </row>
    <row r="11" spans="1:8" x14ac:dyDescent="0.2">
      <c r="A11">
        <v>4</v>
      </c>
      <c r="B11" s="28" t="e">
        <f t="shared" si="0"/>
        <v>#REF!</v>
      </c>
      <c r="D11" s="26" t="s">
        <v>824</v>
      </c>
      <c r="E11">
        <v>4</v>
      </c>
      <c r="F11" s="28" t="e">
        <f t="shared" si="1"/>
        <v>#REF!</v>
      </c>
    </row>
    <row r="12" spans="1:8" x14ac:dyDescent="0.2">
      <c r="A12">
        <v>5</v>
      </c>
      <c r="B12" s="28" t="e">
        <f t="shared" si="0"/>
        <v>#REF!</v>
      </c>
      <c r="D12" s="26" t="s">
        <v>813</v>
      </c>
      <c r="E12">
        <v>5</v>
      </c>
      <c r="F12" s="28" t="e">
        <f t="shared" si="1"/>
        <v>#REF!</v>
      </c>
    </row>
    <row r="13" spans="1:8" x14ac:dyDescent="0.2">
      <c r="A13">
        <v>6</v>
      </c>
      <c r="B13" s="28" t="e">
        <f t="shared" si="0"/>
        <v>#REF!</v>
      </c>
      <c r="D13" s="26" t="s">
        <v>814</v>
      </c>
      <c r="E13">
        <v>6</v>
      </c>
      <c r="F13" s="28" t="e">
        <f t="shared" si="1"/>
        <v>#REF!</v>
      </c>
    </row>
    <row r="14" spans="1:8" x14ac:dyDescent="0.2">
      <c r="A14">
        <v>7</v>
      </c>
      <c r="B14" s="28" t="e">
        <f t="shared" si="0"/>
        <v>#REF!</v>
      </c>
      <c r="D14" s="26" t="s">
        <v>815</v>
      </c>
      <c r="E14">
        <v>7</v>
      </c>
      <c r="F14" s="28" t="e">
        <f t="shared" si="1"/>
        <v>#REF!</v>
      </c>
    </row>
    <row r="15" spans="1:8" x14ac:dyDescent="0.2">
      <c r="A15">
        <v>8</v>
      </c>
      <c r="B15" s="28" t="e">
        <f t="shared" si="0"/>
        <v>#REF!</v>
      </c>
      <c r="D15" s="26" t="s">
        <v>816</v>
      </c>
      <c r="E15">
        <v>8</v>
      </c>
      <c r="F15" s="28" t="e">
        <f t="shared" si="1"/>
        <v>#REF!</v>
      </c>
    </row>
    <row r="16" spans="1:8" x14ac:dyDescent="0.2">
      <c r="A16">
        <v>9</v>
      </c>
      <c r="B16" s="28" t="e">
        <f t="shared" si="0"/>
        <v>#REF!</v>
      </c>
      <c r="D16" s="26" t="s">
        <v>817</v>
      </c>
      <c r="E16">
        <v>9</v>
      </c>
      <c r="F16" s="28" t="e">
        <f t="shared" si="1"/>
        <v>#REF!</v>
      </c>
    </row>
    <row r="17" spans="1:6" x14ac:dyDescent="0.2">
      <c r="A17">
        <v>10</v>
      </c>
      <c r="B17" s="28" t="e">
        <f t="shared" si="0"/>
        <v>#REF!</v>
      </c>
      <c r="D17" s="26" t="s">
        <v>818</v>
      </c>
      <c r="E17">
        <v>10</v>
      </c>
      <c r="F17" s="28" t="e">
        <f t="shared" si="1"/>
        <v>#REF!</v>
      </c>
    </row>
    <row r="18" spans="1:6" x14ac:dyDescent="0.2">
      <c r="A18">
        <v>11</v>
      </c>
      <c r="B18" s="28" t="e">
        <f t="shared" si="0"/>
        <v>#REF!</v>
      </c>
      <c r="D18" s="26" t="s">
        <v>819</v>
      </c>
      <c r="E18">
        <v>11</v>
      </c>
      <c r="F18" s="28" t="e">
        <f t="shared" si="1"/>
        <v>#REF!</v>
      </c>
    </row>
    <row r="19" spans="1:6" x14ac:dyDescent="0.2">
      <c r="A19">
        <v>12</v>
      </c>
      <c r="B19" s="28" t="e">
        <f t="shared" si="0"/>
        <v>#REF!</v>
      </c>
      <c r="D19" s="26" t="s">
        <v>820</v>
      </c>
      <c r="E19">
        <v>12</v>
      </c>
      <c r="F19" s="28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pageSetUpPr fitToPage="1"/>
  </sheetPr>
  <dimension ref="A1:P30"/>
  <sheetViews>
    <sheetView tabSelected="1" topLeftCell="A4" zoomScale="70" workbookViewId="0">
      <selection sqref="A1:XFD1"/>
    </sheetView>
  </sheetViews>
  <sheetFormatPr defaultRowHeight="12.75" x14ac:dyDescent="0.2"/>
  <cols>
    <col min="1" max="1" width="6.28515625" customWidth="1"/>
    <col min="2" max="2" width="45.5703125" customWidth="1"/>
    <col min="3" max="3" width="30.28515625" bestFit="1" customWidth="1"/>
    <col min="4" max="4" width="31" customWidth="1"/>
    <col min="5" max="5" width="34.28515625" customWidth="1"/>
    <col min="6" max="6" width="30.85546875" customWidth="1"/>
    <col min="7" max="7" width="31.7109375" customWidth="1"/>
    <col min="8" max="8" width="31.85546875" customWidth="1"/>
    <col min="9" max="9" width="30.28515625" bestFit="1" customWidth="1"/>
    <col min="10" max="10" width="28.42578125" customWidth="1"/>
    <col min="11" max="11" width="30.85546875" customWidth="1"/>
    <col min="13" max="14" width="9.140625" hidden="1" customWidth="1"/>
    <col min="15" max="15" width="18.7109375" bestFit="1" customWidth="1"/>
  </cols>
  <sheetData>
    <row r="1" spans="1:16" ht="36.75" customHeight="1" x14ac:dyDescent="0.4">
      <c r="A1" s="128" t="s">
        <v>894</v>
      </c>
      <c r="B1" s="128"/>
      <c r="C1" s="128"/>
      <c r="D1" s="128"/>
      <c r="E1" s="128"/>
      <c r="F1" s="128"/>
      <c r="G1" s="128"/>
      <c r="H1" s="128"/>
      <c r="I1" s="128"/>
      <c r="J1" s="31"/>
      <c r="K1" s="16"/>
      <c r="L1" s="16"/>
      <c r="M1" s="16"/>
      <c r="N1" s="16"/>
      <c r="O1" s="16"/>
      <c r="P1" s="16"/>
    </row>
    <row r="2" spans="1:16" ht="20.25" customHeight="1" x14ac:dyDescent="0.3">
      <c r="A2" s="29"/>
      <c r="B2" s="29"/>
      <c r="C2" s="32"/>
      <c r="D2" s="33"/>
      <c r="E2" s="33"/>
      <c r="F2" s="33"/>
      <c r="G2" s="33"/>
      <c r="H2" s="33"/>
      <c r="I2" s="34"/>
      <c r="J2" s="35"/>
    </row>
    <row r="3" spans="1:16" ht="116.25" customHeight="1" x14ac:dyDescent="0.3">
      <c r="A3" s="58" t="s">
        <v>0</v>
      </c>
      <c r="B3" s="58" t="s">
        <v>22</v>
      </c>
      <c r="C3" s="36" t="s">
        <v>16</v>
      </c>
      <c r="D3" s="37" t="s">
        <v>895</v>
      </c>
      <c r="E3" s="39" t="s">
        <v>902</v>
      </c>
      <c r="F3" s="39" t="s">
        <v>903</v>
      </c>
      <c r="G3" s="39" t="s">
        <v>904</v>
      </c>
      <c r="H3" s="38" t="s">
        <v>30</v>
      </c>
      <c r="I3" s="38" t="s">
        <v>18</v>
      </c>
      <c r="J3" s="29"/>
    </row>
    <row r="4" spans="1:16" ht="30" customHeight="1" x14ac:dyDescent="0.35">
      <c r="A4" s="38"/>
      <c r="B4" s="38"/>
      <c r="C4" s="56" t="s">
        <v>896</v>
      </c>
      <c r="D4" s="56" t="s">
        <v>896</v>
      </c>
      <c r="E4" s="56" t="s">
        <v>896</v>
      </c>
      <c r="F4" s="56" t="s">
        <v>896</v>
      </c>
      <c r="G4" s="56" t="s">
        <v>896</v>
      </c>
      <c r="H4" s="56" t="s">
        <v>896</v>
      </c>
      <c r="I4" s="60" t="s">
        <v>896</v>
      </c>
      <c r="J4" s="29"/>
    </row>
    <row r="5" spans="1:16" ht="30" customHeight="1" x14ac:dyDescent="0.35">
      <c r="A5" s="40">
        <v>1</v>
      </c>
      <c r="B5" s="40" t="s">
        <v>26</v>
      </c>
      <c r="C5" s="41">
        <v>166195024226.32458</v>
      </c>
      <c r="D5" s="41">
        <v>32998752000</v>
      </c>
      <c r="E5" s="54">
        <v>10536000000</v>
      </c>
      <c r="F5" s="41">
        <v>3388245734.1015</v>
      </c>
      <c r="G5" s="54">
        <v>527501662.19999999</v>
      </c>
      <c r="H5" s="54">
        <v>17641630798.644001</v>
      </c>
      <c r="I5" s="55">
        <f>C5+D5+E5+F5+G5+H5</f>
        <v>231287154421.27011</v>
      </c>
      <c r="J5" s="106"/>
      <c r="K5" s="107"/>
    </row>
    <row r="6" spans="1:16" ht="20.25" x14ac:dyDescent="0.3">
      <c r="A6" s="40">
        <v>2</v>
      </c>
      <c r="B6" s="40" t="s">
        <v>32</v>
      </c>
      <c r="C6" s="41">
        <v>84296337268.932999</v>
      </c>
      <c r="D6" s="41">
        <v>16737408000</v>
      </c>
      <c r="E6" s="41">
        <v>5344000000</v>
      </c>
      <c r="F6" s="41">
        <v>1718563515.8541</v>
      </c>
      <c r="G6" s="41">
        <v>267555892.44</v>
      </c>
      <c r="H6" s="41">
        <v>58805435995.480003</v>
      </c>
      <c r="I6" s="55">
        <f t="shared" ref="I6:I15" si="0">C6+D6+E6+F6+G6+H6</f>
        <v>167169300672.70709</v>
      </c>
      <c r="J6" s="29"/>
      <c r="K6" s="24"/>
    </row>
    <row r="7" spans="1:16" ht="23.25" x14ac:dyDescent="0.35">
      <c r="A7" s="40">
        <v>3</v>
      </c>
      <c r="B7" s="40" t="s">
        <v>33</v>
      </c>
      <c r="C7" s="41">
        <v>64988942654.940903</v>
      </c>
      <c r="D7" s="41">
        <v>12903840000</v>
      </c>
      <c r="E7" s="41">
        <v>4120000000</v>
      </c>
      <c r="F7" s="41">
        <v>1324940435.1270001</v>
      </c>
      <c r="G7" s="41">
        <v>206274378.16</v>
      </c>
      <c r="H7" s="41">
        <v>41163805196.835999</v>
      </c>
      <c r="I7" s="55">
        <f t="shared" si="0"/>
        <v>124707802665.0639</v>
      </c>
      <c r="J7" s="108"/>
      <c r="K7" s="22"/>
    </row>
    <row r="8" spans="1:16" ht="20.25" x14ac:dyDescent="0.3">
      <c r="A8" s="40">
        <v>4</v>
      </c>
      <c r="B8" s="40" t="s">
        <v>19</v>
      </c>
      <c r="C8" s="41">
        <v>21581260419.981602</v>
      </c>
      <c r="D8" s="41">
        <v>9360000000</v>
      </c>
      <c r="E8" s="41">
        <v>0</v>
      </c>
      <c r="F8" s="41">
        <v>961066044.89740002</v>
      </c>
      <c r="G8" s="41">
        <v>0</v>
      </c>
      <c r="H8" s="41">
        <v>0</v>
      </c>
      <c r="I8" s="55">
        <f t="shared" si="0"/>
        <v>31902326464.879002</v>
      </c>
      <c r="J8" s="29"/>
      <c r="K8" s="24"/>
    </row>
    <row r="9" spans="1:16" ht="20.25" x14ac:dyDescent="0.3">
      <c r="A9" s="40">
        <v>5</v>
      </c>
      <c r="B9" s="40" t="s">
        <v>39</v>
      </c>
      <c r="C9" s="41">
        <v>4647505726.96</v>
      </c>
      <c r="D9" s="41">
        <v>0</v>
      </c>
      <c r="E9" s="41">
        <v>0</v>
      </c>
      <c r="F9" s="41">
        <v>0</v>
      </c>
      <c r="G9" s="41">
        <v>0</v>
      </c>
      <c r="H9" s="41">
        <v>544163707.88999999</v>
      </c>
      <c r="I9" s="55">
        <f t="shared" si="0"/>
        <v>5191669434.8500004</v>
      </c>
      <c r="J9" s="29"/>
    </row>
    <row r="10" spans="1:16" ht="20.25" x14ac:dyDescent="0.3">
      <c r="A10" s="40">
        <v>6</v>
      </c>
      <c r="B10" s="42" t="s">
        <v>897</v>
      </c>
      <c r="C10" s="41">
        <v>5656390825.4399996</v>
      </c>
      <c r="D10" s="41"/>
      <c r="E10" s="41">
        <v>0</v>
      </c>
      <c r="F10" s="41">
        <v>0</v>
      </c>
      <c r="G10" s="41">
        <v>0</v>
      </c>
      <c r="H10" s="41">
        <v>4514368420.75</v>
      </c>
      <c r="I10" s="55">
        <f t="shared" si="0"/>
        <v>10170759246.189999</v>
      </c>
      <c r="J10" s="29"/>
    </row>
    <row r="11" spans="1:16" ht="20.25" x14ac:dyDescent="0.3">
      <c r="A11" s="40">
        <v>7</v>
      </c>
      <c r="B11" s="42" t="s">
        <v>898</v>
      </c>
      <c r="C11" s="41">
        <v>3870618920.8899999</v>
      </c>
      <c r="D11" s="41"/>
      <c r="E11" s="41">
        <v>0</v>
      </c>
      <c r="F11" s="41">
        <v>0</v>
      </c>
      <c r="G11" s="41">
        <v>0</v>
      </c>
      <c r="H11" s="41">
        <v>0</v>
      </c>
      <c r="I11" s="55">
        <f t="shared" si="0"/>
        <v>3870618920.8899999</v>
      </c>
      <c r="J11" s="29"/>
    </row>
    <row r="12" spans="1:16" ht="20.25" x14ac:dyDescent="0.3">
      <c r="A12" s="40">
        <v>8</v>
      </c>
      <c r="B12" s="42" t="s">
        <v>899</v>
      </c>
      <c r="C12" s="41">
        <v>100000000</v>
      </c>
      <c r="D12" s="41">
        <v>0</v>
      </c>
      <c r="E12" s="41"/>
      <c r="F12" s="41">
        <v>0</v>
      </c>
      <c r="G12" s="41">
        <v>0</v>
      </c>
      <c r="H12" s="41">
        <v>0</v>
      </c>
      <c r="I12" s="55">
        <f t="shared" si="0"/>
        <v>100000000</v>
      </c>
      <c r="J12" s="29"/>
    </row>
    <row r="13" spans="1:16" ht="20.25" x14ac:dyDescent="0.3">
      <c r="A13" s="40">
        <v>9</v>
      </c>
      <c r="B13" s="42" t="s">
        <v>900</v>
      </c>
      <c r="C13" s="41">
        <v>1890742981.4200001</v>
      </c>
      <c r="D13" s="41">
        <v>0</v>
      </c>
      <c r="E13" s="41"/>
      <c r="F13" s="41">
        <v>0</v>
      </c>
      <c r="G13" s="41">
        <v>0</v>
      </c>
      <c r="H13" s="41">
        <v>0</v>
      </c>
      <c r="I13" s="55">
        <f t="shared" si="0"/>
        <v>1890742981.4200001</v>
      </c>
      <c r="J13" s="29"/>
    </row>
    <row r="14" spans="1:16" ht="40.5" x14ac:dyDescent="0.3">
      <c r="A14" s="40">
        <v>10</v>
      </c>
      <c r="B14" s="42" t="s">
        <v>901</v>
      </c>
      <c r="C14" s="41">
        <v>0</v>
      </c>
      <c r="D14" s="41">
        <v>0</v>
      </c>
      <c r="E14" s="41">
        <v>0</v>
      </c>
      <c r="F14" s="41">
        <v>0</v>
      </c>
      <c r="G14" s="41">
        <v>0</v>
      </c>
      <c r="H14" s="41">
        <v>3793899096.48</v>
      </c>
      <c r="I14" s="55">
        <f t="shared" si="0"/>
        <v>3793899096.48</v>
      </c>
      <c r="J14" s="29"/>
    </row>
    <row r="15" spans="1:16" ht="41.25" thickBot="1" x14ac:dyDescent="0.35">
      <c r="A15" s="40">
        <v>11</v>
      </c>
      <c r="B15" s="42" t="s">
        <v>950</v>
      </c>
      <c r="C15" s="120">
        <v>23920441326.360001</v>
      </c>
      <c r="D15" s="120"/>
      <c r="E15" s="120"/>
      <c r="F15" s="120"/>
      <c r="G15" s="120"/>
      <c r="H15" s="120"/>
      <c r="I15" s="55">
        <f t="shared" si="0"/>
        <v>23920441326.360001</v>
      </c>
      <c r="J15" s="29"/>
    </row>
    <row r="16" spans="1:16" ht="27" thickTop="1" thickBot="1" x14ac:dyDescent="0.4">
      <c r="A16" s="40"/>
      <c r="B16" s="57" t="s">
        <v>18</v>
      </c>
      <c r="C16" s="43">
        <f>SUM(C5:C15)</f>
        <v>377147264351.25012</v>
      </c>
      <c r="D16" s="43">
        <f t="shared" ref="D16:H16" si="1">SUM(D5:D15)</f>
        <v>72000000000</v>
      </c>
      <c r="E16" s="43">
        <f t="shared" si="1"/>
        <v>20000000000</v>
      </c>
      <c r="F16" s="43">
        <f t="shared" si="1"/>
        <v>7392815729.9799995</v>
      </c>
      <c r="G16" s="43">
        <f t="shared" si="1"/>
        <v>1001331932.8</v>
      </c>
      <c r="H16" s="43">
        <f t="shared" si="1"/>
        <v>126463303216.08</v>
      </c>
      <c r="I16" s="43">
        <f>SUM(I5:I15)</f>
        <v>604004715230.10999</v>
      </c>
      <c r="J16" s="29"/>
    </row>
    <row r="17" spans="1:15" ht="21" thickTop="1" x14ac:dyDescent="0.3">
      <c r="A17" s="29"/>
      <c r="B17" s="44" t="s">
        <v>38</v>
      </c>
      <c r="C17" s="45"/>
      <c r="D17" s="45"/>
      <c r="E17" s="45"/>
      <c r="F17" s="45"/>
      <c r="G17" s="45"/>
      <c r="H17" s="45"/>
      <c r="I17" s="45"/>
      <c r="J17" s="46"/>
    </row>
    <row r="18" spans="1:15" ht="20.25" x14ac:dyDescent="0.3">
      <c r="A18" s="29"/>
      <c r="B18" s="29"/>
      <c r="C18" s="45"/>
      <c r="D18" s="30"/>
      <c r="E18" s="30"/>
      <c r="F18" s="30" t="s">
        <v>23</v>
      </c>
      <c r="G18" s="30"/>
      <c r="H18" s="30"/>
      <c r="I18" s="45"/>
      <c r="J18" s="45"/>
    </row>
    <row r="19" spans="1:15" ht="25.5" x14ac:dyDescent="0.35">
      <c r="A19" s="129" t="s">
        <v>905</v>
      </c>
      <c r="B19" s="129"/>
      <c r="C19" s="129"/>
      <c r="D19" s="129"/>
      <c r="E19" s="129"/>
      <c r="F19" s="129"/>
      <c r="G19" s="129"/>
      <c r="H19" s="129"/>
      <c r="I19" s="129"/>
      <c r="J19" s="129"/>
      <c r="K19" s="21"/>
    </row>
    <row r="20" spans="1:15" ht="16.5" customHeight="1" x14ac:dyDescent="0.3">
      <c r="A20" s="29"/>
      <c r="B20" s="29"/>
      <c r="C20" s="29"/>
      <c r="D20" s="29"/>
      <c r="E20" s="29"/>
      <c r="F20" s="29"/>
      <c r="G20" s="29"/>
      <c r="H20" s="29"/>
      <c r="I20" s="29"/>
      <c r="J20" s="29"/>
    </row>
    <row r="21" spans="1:15" ht="30" customHeight="1" x14ac:dyDescent="0.3">
      <c r="A21" s="38"/>
      <c r="B21" s="38">
        <v>1</v>
      </c>
      <c r="C21" s="38">
        <v>2</v>
      </c>
      <c r="D21" s="38">
        <v>3</v>
      </c>
      <c r="E21" s="38" t="s">
        <v>863</v>
      </c>
      <c r="F21" s="36">
        <v>6</v>
      </c>
      <c r="G21" s="38">
        <v>7</v>
      </c>
      <c r="H21" s="38"/>
      <c r="I21" s="36">
        <v>8</v>
      </c>
      <c r="J21" s="35"/>
      <c r="K21" s="17"/>
    </row>
    <row r="22" spans="1:15" ht="92.25" customHeight="1" x14ac:dyDescent="0.3">
      <c r="A22" s="39" t="s">
        <v>0</v>
      </c>
      <c r="B22" s="39" t="s">
        <v>22</v>
      </c>
      <c r="C22" s="47" t="s">
        <v>7</v>
      </c>
      <c r="D22" s="39" t="s">
        <v>906</v>
      </c>
      <c r="E22" s="39" t="s">
        <v>14</v>
      </c>
      <c r="F22" s="37" t="s">
        <v>895</v>
      </c>
      <c r="G22" s="39" t="s">
        <v>902</v>
      </c>
      <c r="H22" s="39" t="s">
        <v>903</v>
      </c>
      <c r="I22" s="39" t="s">
        <v>904</v>
      </c>
      <c r="J22" s="39" t="s">
        <v>30</v>
      </c>
      <c r="K22" s="39" t="s">
        <v>18</v>
      </c>
    </row>
    <row r="23" spans="1:15" ht="30" customHeight="1" x14ac:dyDescent="0.3">
      <c r="A23" s="40"/>
      <c r="B23" s="40"/>
      <c r="C23" s="56" t="s">
        <v>896</v>
      </c>
      <c r="D23" s="56" t="s">
        <v>896</v>
      </c>
      <c r="E23" s="56" t="s">
        <v>896</v>
      </c>
      <c r="F23" s="56" t="s">
        <v>896</v>
      </c>
      <c r="G23" s="56" t="s">
        <v>896</v>
      </c>
      <c r="H23" s="56" t="s">
        <v>896</v>
      </c>
      <c r="I23" s="56" t="s">
        <v>896</v>
      </c>
      <c r="J23" s="59" t="s">
        <v>896</v>
      </c>
      <c r="K23" s="59" t="s">
        <v>896</v>
      </c>
    </row>
    <row r="24" spans="1:15" ht="30" customHeight="1" x14ac:dyDescent="0.3">
      <c r="A24" s="40">
        <v>1</v>
      </c>
      <c r="B24" s="48" t="s">
        <v>20</v>
      </c>
      <c r="C24" s="49">
        <v>153007947512.84619</v>
      </c>
      <c r="D24" s="49">
        <v>54952095630.660004</v>
      </c>
      <c r="E24" s="49">
        <f>C24-D24</f>
        <v>98055851882.186188</v>
      </c>
      <c r="F24" s="49">
        <v>30380400000</v>
      </c>
      <c r="G24" s="49">
        <v>9700000000</v>
      </c>
      <c r="H24" s="49">
        <v>3119398597.27</v>
      </c>
      <c r="I24" s="62">
        <v>485645987.41000003</v>
      </c>
      <c r="J24" s="50">
        <v>16465522078.73</v>
      </c>
      <c r="K24" s="50">
        <f>E24+F24+G24+H24+I24+J24</f>
        <v>158206818545.59619</v>
      </c>
    </row>
    <row r="25" spans="1:15" ht="30" customHeight="1" x14ac:dyDescent="0.3">
      <c r="A25" s="40">
        <v>2</v>
      </c>
      <c r="B25" s="48" t="s">
        <v>21</v>
      </c>
      <c r="C25" s="49">
        <v>3154803041.5019999</v>
      </c>
      <c r="D25" s="49">
        <v>0</v>
      </c>
      <c r="E25" s="49">
        <f t="shared" ref="E25:E28" si="2">C25-D25</f>
        <v>3154803041.5019999</v>
      </c>
      <c r="F25" s="49">
        <v>626400000</v>
      </c>
      <c r="G25" s="49">
        <v>200000000</v>
      </c>
      <c r="H25" s="49">
        <v>64317496.850000001</v>
      </c>
      <c r="I25" s="62">
        <v>10013319.33</v>
      </c>
      <c r="J25" s="50">
        <v>0</v>
      </c>
      <c r="K25" s="50">
        <f t="shared" ref="K25:K28" si="3">E25+F25+G25+H25+I25+J25</f>
        <v>4055533857.6819997</v>
      </c>
    </row>
    <row r="26" spans="1:15" ht="20.25" x14ac:dyDescent="0.3">
      <c r="A26" s="40">
        <v>3</v>
      </c>
      <c r="B26" s="48" t="s">
        <v>4</v>
      </c>
      <c r="C26" s="49">
        <v>1577401520.7509999</v>
      </c>
      <c r="D26" s="49">
        <v>0</v>
      </c>
      <c r="E26" s="49">
        <f t="shared" si="2"/>
        <v>1577401520.7509999</v>
      </c>
      <c r="F26" s="49">
        <v>313200000</v>
      </c>
      <c r="G26" s="49">
        <v>100000000</v>
      </c>
      <c r="H26" s="49">
        <v>32158748.43</v>
      </c>
      <c r="I26" s="62">
        <v>5006659.66</v>
      </c>
      <c r="J26" s="50">
        <v>0</v>
      </c>
      <c r="K26" s="50">
        <f t="shared" si="3"/>
        <v>2027766928.8410001</v>
      </c>
    </row>
    <row r="27" spans="1:15" ht="20.25" x14ac:dyDescent="0.3">
      <c r="A27" s="40">
        <v>4</v>
      </c>
      <c r="B27" s="48" t="s">
        <v>5</v>
      </c>
      <c r="C27" s="49">
        <v>5300069109.7233</v>
      </c>
      <c r="D27" s="49">
        <v>0</v>
      </c>
      <c r="E27" s="49">
        <f t="shared" si="2"/>
        <v>5300069109.7233</v>
      </c>
      <c r="F27" s="49">
        <v>1052352000</v>
      </c>
      <c r="G27" s="49">
        <v>336000000</v>
      </c>
      <c r="H27" s="49">
        <v>108053394.70999999</v>
      </c>
      <c r="I27" s="62">
        <v>16822376.469999999</v>
      </c>
      <c r="J27" s="50">
        <v>0</v>
      </c>
      <c r="K27" s="50">
        <f t="shared" si="3"/>
        <v>6813296880.9033003</v>
      </c>
    </row>
    <row r="28" spans="1:15" ht="21" thickBot="1" x14ac:dyDescent="0.35">
      <c r="A28" s="40">
        <v>5</v>
      </c>
      <c r="B28" s="40" t="s">
        <v>6</v>
      </c>
      <c r="C28" s="49">
        <v>3154803041.5019999</v>
      </c>
      <c r="D28" s="49">
        <v>56529997.310000002</v>
      </c>
      <c r="E28" s="49">
        <f t="shared" si="2"/>
        <v>3098273044.1919999</v>
      </c>
      <c r="F28" s="49">
        <v>626400000</v>
      </c>
      <c r="G28" s="49">
        <v>200000000</v>
      </c>
      <c r="H28" s="49">
        <v>64317496.850000001</v>
      </c>
      <c r="I28" s="62">
        <v>10013319.33</v>
      </c>
      <c r="J28" s="50">
        <v>1176108719.9100001</v>
      </c>
      <c r="K28" s="50">
        <f t="shared" si="3"/>
        <v>5175112580.2819996</v>
      </c>
    </row>
    <row r="29" spans="1:15" ht="21.75" thickTop="1" thickBot="1" x14ac:dyDescent="0.35">
      <c r="A29" s="40"/>
      <c r="B29" s="52" t="s">
        <v>10</v>
      </c>
      <c r="C29" s="53">
        <f>SUM(C24:C28)</f>
        <v>166195024226.32452</v>
      </c>
      <c r="D29" s="53">
        <f>SUM(D24:D28)</f>
        <v>55008625627.970001</v>
      </c>
      <c r="E29" s="53">
        <f>SUM(E24:E28)</f>
        <v>111186398598.35449</v>
      </c>
      <c r="F29" s="53">
        <f t="shared" ref="F29:K29" si="4">SUM(F24:F28)</f>
        <v>32998752000</v>
      </c>
      <c r="G29" s="53">
        <f t="shared" si="4"/>
        <v>10536000000</v>
      </c>
      <c r="H29" s="53">
        <f t="shared" si="4"/>
        <v>3388245734.1099997</v>
      </c>
      <c r="I29" s="53">
        <f t="shared" si="4"/>
        <v>527501662.19999999</v>
      </c>
      <c r="J29" s="53">
        <f t="shared" si="4"/>
        <v>17641630798.639999</v>
      </c>
      <c r="K29" s="53">
        <f t="shared" si="4"/>
        <v>176278528793.3045</v>
      </c>
      <c r="O29" s="22"/>
    </row>
    <row r="30" spans="1:15" ht="21" thickTop="1" x14ac:dyDescent="0.3">
      <c r="A30" s="29"/>
      <c r="B30" s="29"/>
      <c r="C30" s="29"/>
      <c r="D30" s="51"/>
      <c r="E30" s="51"/>
      <c r="F30" s="61"/>
      <c r="G30" s="61"/>
      <c r="H30" s="61"/>
      <c r="I30" s="61"/>
      <c r="J30" s="63"/>
      <c r="K30" s="17"/>
    </row>
  </sheetData>
  <mergeCells count="2">
    <mergeCell ref="A1:I1"/>
    <mergeCell ref="A19:J19"/>
  </mergeCells>
  <phoneticPr fontId="3" type="noConversion"/>
  <pageMargins left="0.74803149606299213" right="0.74803149606299213" top="0.39370078740157483" bottom="0.41" header="0.51181102362204722" footer="0.51181102362204722"/>
  <pageSetup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pageSetUpPr fitToPage="1"/>
  </sheetPr>
  <dimension ref="A1:T50"/>
  <sheetViews>
    <sheetView zoomScale="80" zoomScaleNormal="80" workbookViewId="0">
      <pane xSplit="3" ySplit="7" topLeftCell="D8" activePane="bottomRight" state="frozen"/>
      <selection pane="topRight" activeCell="D1" sqref="D1"/>
      <selection pane="bottomLeft" activeCell="A10" sqref="A10"/>
      <selection pane="bottomRight" activeCell="A2" sqref="A1:XFD2"/>
    </sheetView>
  </sheetViews>
  <sheetFormatPr defaultRowHeight="12.75" x14ac:dyDescent="0.2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7.85546875" bestFit="1" customWidth="1"/>
    <col min="8" max="8" width="18.5703125" customWidth="1"/>
    <col min="9" max="9" width="19.42578125" customWidth="1"/>
    <col min="10" max="10" width="19.5703125" customWidth="1"/>
    <col min="11" max="14" width="21" customWidth="1"/>
    <col min="15" max="15" width="22" bestFit="1" customWidth="1"/>
    <col min="16" max="17" width="22" customWidth="1"/>
    <col min="18" max="18" width="24.140625" bestFit="1" customWidth="1"/>
    <col min="19" max="19" width="20.140625" bestFit="1" customWidth="1"/>
    <col min="20" max="20" width="4.28515625" bestFit="1" customWidth="1"/>
  </cols>
  <sheetData>
    <row r="1" spans="1:20" ht="18" customHeight="1" x14ac:dyDescent="0.3">
      <c r="A1" s="65"/>
      <c r="B1" s="65"/>
      <c r="C1" s="65"/>
      <c r="D1" s="65"/>
      <c r="E1" s="65"/>
      <c r="F1" s="65"/>
      <c r="G1" s="65"/>
      <c r="H1" s="66" t="s">
        <v>27</v>
      </c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0" ht="18.75" x14ac:dyDescent="0.3">
      <c r="A2" s="138" t="s">
        <v>907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65"/>
    </row>
    <row r="3" spans="1:20" ht="20.25" x14ac:dyDescent="0.3">
      <c r="A3" s="67"/>
      <c r="B3" s="67"/>
      <c r="C3" s="67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67"/>
    </row>
    <row r="4" spans="1:20" x14ac:dyDescent="0.2">
      <c r="A4" s="68">
        <v>1</v>
      </c>
      <c r="B4" s="68">
        <v>2</v>
      </c>
      <c r="C4" s="68">
        <v>3</v>
      </c>
      <c r="D4" s="68">
        <v>4</v>
      </c>
      <c r="E4" s="68">
        <v>5</v>
      </c>
      <c r="F4" s="68" t="s">
        <v>8</v>
      </c>
      <c r="G4" s="68">
        <v>7</v>
      </c>
      <c r="H4" s="68">
        <v>8</v>
      </c>
      <c r="I4" s="68">
        <v>9</v>
      </c>
      <c r="J4" s="68" t="s">
        <v>9</v>
      </c>
      <c r="K4" s="68">
        <v>11</v>
      </c>
      <c r="L4" s="68">
        <v>12</v>
      </c>
      <c r="M4" s="68">
        <v>13</v>
      </c>
      <c r="N4" s="68">
        <v>14</v>
      </c>
      <c r="O4" s="68">
        <v>15</v>
      </c>
      <c r="P4" s="68">
        <v>16</v>
      </c>
      <c r="Q4" s="68">
        <v>17</v>
      </c>
      <c r="R4" s="68" t="s">
        <v>914</v>
      </c>
      <c r="S4" s="68" t="s">
        <v>915</v>
      </c>
      <c r="T4" s="69"/>
    </row>
    <row r="5" spans="1:20" ht="12.75" customHeight="1" x14ac:dyDescent="0.2">
      <c r="A5" s="134" t="s">
        <v>0</v>
      </c>
      <c r="B5" s="134" t="s">
        <v>22</v>
      </c>
      <c r="C5" s="134" t="s">
        <v>1</v>
      </c>
      <c r="D5" s="134" t="s">
        <v>7</v>
      </c>
      <c r="E5" s="134" t="s">
        <v>35</v>
      </c>
      <c r="F5" s="134" t="s">
        <v>2</v>
      </c>
      <c r="G5" s="131" t="s">
        <v>29</v>
      </c>
      <c r="H5" s="132"/>
      <c r="I5" s="133"/>
      <c r="J5" s="134" t="s">
        <v>14</v>
      </c>
      <c r="K5" s="136" t="s">
        <v>910</v>
      </c>
      <c r="L5" s="136" t="s">
        <v>902</v>
      </c>
      <c r="M5" s="136" t="s">
        <v>913</v>
      </c>
      <c r="N5" s="136" t="s">
        <v>951</v>
      </c>
      <c r="O5" s="134" t="s">
        <v>76</v>
      </c>
      <c r="P5" s="134" t="s">
        <v>911</v>
      </c>
      <c r="Q5" s="134" t="s">
        <v>912</v>
      </c>
      <c r="R5" s="134" t="s">
        <v>31</v>
      </c>
      <c r="S5" s="134" t="s">
        <v>15</v>
      </c>
      <c r="T5" s="134" t="s">
        <v>0</v>
      </c>
    </row>
    <row r="6" spans="1:20" ht="44.25" customHeight="1" x14ac:dyDescent="0.2">
      <c r="A6" s="135"/>
      <c r="B6" s="135"/>
      <c r="C6" s="135"/>
      <c r="D6" s="135"/>
      <c r="E6" s="135"/>
      <c r="F6" s="135"/>
      <c r="G6" s="70" t="s">
        <v>3</v>
      </c>
      <c r="H6" s="70" t="s">
        <v>13</v>
      </c>
      <c r="I6" s="70" t="s">
        <v>825</v>
      </c>
      <c r="J6" s="135"/>
      <c r="K6" s="137"/>
      <c r="L6" s="137"/>
      <c r="M6" s="137"/>
      <c r="N6" s="137"/>
      <c r="O6" s="135"/>
      <c r="P6" s="135"/>
      <c r="Q6" s="135"/>
      <c r="R6" s="135"/>
      <c r="S6" s="135"/>
      <c r="T6" s="135"/>
    </row>
    <row r="7" spans="1:20" ht="18.75" x14ac:dyDescent="0.3">
      <c r="A7" s="69"/>
      <c r="B7" s="69"/>
      <c r="C7" s="69"/>
      <c r="D7" s="64" t="s">
        <v>896</v>
      </c>
      <c r="E7" s="64" t="s">
        <v>896</v>
      </c>
      <c r="F7" s="64" t="s">
        <v>896</v>
      </c>
      <c r="G7" s="64" t="s">
        <v>896</v>
      </c>
      <c r="H7" s="64" t="s">
        <v>896</v>
      </c>
      <c r="I7" s="64" t="s">
        <v>896</v>
      </c>
      <c r="J7" s="64" t="s">
        <v>896</v>
      </c>
      <c r="K7" s="64" t="s">
        <v>896</v>
      </c>
      <c r="L7" s="64" t="s">
        <v>896</v>
      </c>
      <c r="M7" s="64" t="s">
        <v>896</v>
      </c>
      <c r="N7" s="64" t="s">
        <v>896</v>
      </c>
      <c r="O7" s="64" t="s">
        <v>896</v>
      </c>
      <c r="P7" s="64" t="s">
        <v>896</v>
      </c>
      <c r="Q7" s="64" t="s">
        <v>896</v>
      </c>
      <c r="R7" s="64" t="s">
        <v>896</v>
      </c>
      <c r="S7" s="64" t="s">
        <v>896</v>
      </c>
      <c r="T7" s="69"/>
    </row>
    <row r="8" spans="1:20" ht="18" customHeight="1" x14ac:dyDescent="0.2">
      <c r="A8" s="69">
        <v>1</v>
      </c>
      <c r="B8" s="71" t="s">
        <v>40</v>
      </c>
      <c r="C8" s="72">
        <v>17</v>
      </c>
      <c r="D8" s="73">
        <v>2081557717.082</v>
      </c>
      <c r="E8" s="73">
        <v>269136638.06110001</v>
      </c>
      <c r="F8" s="74">
        <f>D8+E8</f>
        <v>2350694355.1430998</v>
      </c>
      <c r="G8" s="75">
        <v>83360132.790000007</v>
      </c>
      <c r="H8" s="75">
        <v>0</v>
      </c>
      <c r="I8" s="73">
        <v>390280209.27999997</v>
      </c>
      <c r="J8" s="76">
        <f>F8-G8-H8-I8</f>
        <v>1877054013.0730999</v>
      </c>
      <c r="K8" s="74">
        <v>546283690.5381</v>
      </c>
      <c r="L8" s="74">
        <v>131961183.6111</v>
      </c>
      <c r="M8" s="74">
        <v>56091314.728399999</v>
      </c>
      <c r="N8" s="74">
        <v>6606847.352</v>
      </c>
      <c r="O8" s="76">
        <v>1179055437.2650001</v>
      </c>
      <c r="P8" s="77">
        <v>0</v>
      </c>
      <c r="Q8" s="77">
        <f>O8-P8</f>
        <v>1179055437.2650001</v>
      </c>
      <c r="R8" s="77">
        <f>F8+K8+L8+M8+N8+O8</f>
        <v>4270692828.637701</v>
      </c>
      <c r="S8" s="78">
        <f>J8+K8+L8+M8+N8+Q8</f>
        <v>3797052486.5677004</v>
      </c>
      <c r="T8" s="69">
        <v>1</v>
      </c>
    </row>
    <row r="9" spans="1:20" ht="18" customHeight="1" x14ac:dyDescent="0.2">
      <c r="A9" s="69">
        <v>2</v>
      </c>
      <c r="B9" s="71" t="s">
        <v>41</v>
      </c>
      <c r="C9" s="79">
        <v>21</v>
      </c>
      <c r="D9" s="73">
        <v>2214419453.0215001</v>
      </c>
      <c r="E9" s="73">
        <v>0</v>
      </c>
      <c r="F9" s="74">
        <f t="shared" ref="F9:F44" si="0">D9+E9</f>
        <v>2214419453.0215001</v>
      </c>
      <c r="G9" s="75">
        <v>85812700.030000001</v>
      </c>
      <c r="H9" s="75">
        <v>0</v>
      </c>
      <c r="I9" s="73">
        <v>154205582.49000001</v>
      </c>
      <c r="J9" s="76">
        <f t="shared" ref="J9:J43" si="1">F9-G9-H9-I9</f>
        <v>1974401170.5015001</v>
      </c>
      <c r="K9" s="74">
        <v>439682708.27999997</v>
      </c>
      <c r="L9" s="74">
        <v>140384006.47459999</v>
      </c>
      <c r="M9" s="74">
        <v>45145739.471699998</v>
      </c>
      <c r="N9" s="74">
        <v>7028549.4269000003</v>
      </c>
      <c r="O9" s="76">
        <v>1244364063.0360999</v>
      </c>
      <c r="P9" s="77">
        <v>0</v>
      </c>
      <c r="Q9" s="77">
        <f t="shared" ref="Q9:Q44" si="2">O9-P9</f>
        <v>1244364063.0360999</v>
      </c>
      <c r="R9" s="77">
        <f t="shared" ref="R9:R43" si="3">F9+K9+L9+M9+N9+O9</f>
        <v>4091024519.7108002</v>
      </c>
      <c r="S9" s="78">
        <f t="shared" ref="S9:S44" si="4">J9+K9+L9+M9+N9+Q9</f>
        <v>3851006237.1907997</v>
      </c>
      <c r="T9" s="69">
        <v>2</v>
      </c>
    </row>
    <row r="10" spans="1:20" ht="18" customHeight="1" x14ac:dyDescent="0.2">
      <c r="A10" s="69">
        <v>3</v>
      </c>
      <c r="B10" s="71" t="s">
        <v>42</v>
      </c>
      <c r="C10" s="79">
        <v>31</v>
      </c>
      <c r="D10" s="73">
        <v>2234997878.9695001</v>
      </c>
      <c r="E10" s="73">
        <v>5040204305.0419998</v>
      </c>
      <c r="F10" s="74">
        <f t="shared" si="0"/>
        <v>7275202184.0114994</v>
      </c>
      <c r="G10" s="75">
        <v>62733753.579999998</v>
      </c>
      <c r="H10" s="75">
        <v>0</v>
      </c>
      <c r="I10" s="73">
        <v>951741322.75999999</v>
      </c>
      <c r="J10" s="76">
        <f t="shared" si="1"/>
        <v>6260727107.6714993</v>
      </c>
      <c r="K10" s="74">
        <v>2771682067.8182998</v>
      </c>
      <c r="L10" s="74">
        <v>141688584.01409999</v>
      </c>
      <c r="M10" s="74">
        <v>284590760.96509999</v>
      </c>
      <c r="N10" s="74">
        <v>7093865.1842999998</v>
      </c>
      <c r="O10" s="76">
        <v>1358339236.2490001</v>
      </c>
      <c r="P10" s="77">
        <v>0</v>
      </c>
      <c r="Q10" s="77">
        <f t="shared" si="2"/>
        <v>1358339236.2490001</v>
      </c>
      <c r="R10" s="77">
        <f t="shared" si="3"/>
        <v>11838596698.242298</v>
      </c>
      <c r="S10" s="78">
        <f t="shared" si="4"/>
        <v>10824121621.902298</v>
      </c>
      <c r="T10" s="69">
        <v>3</v>
      </c>
    </row>
    <row r="11" spans="1:20" ht="18" customHeight="1" x14ac:dyDescent="0.2">
      <c r="A11" s="69">
        <v>4</v>
      </c>
      <c r="B11" s="71" t="s">
        <v>43</v>
      </c>
      <c r="C11" s="79">
        <v>21</v>
      </c>
      <c r="D11" s="73">
        <v>2210270998.8776002</v>
      </c>
      <c r="E11" s="73">
        <v>0</v>
      </c>
      <c r="F11" s="74">
        <f t="shared" si="0"/>
        <v>2210270998.8776002</v>
      </c>
      <c r="G11" s="75">
        <v>73754414.950000003</v>
      </c>
      <c r="H11" s="75">
        <v>0</v>
      </c>
      <c r="I11" s="73">
        <v>107068095.66</v>
      </c>
      <c r="J11" s="76">
        <f t="shared" si="1"/>
        <v>2029448488.2676001</v>
      </c>
      <c r="K11" s="74">
        <v>438859014.49000001</v>
      </c>
      <c r="L11" s="74">
        <v>140121013.56569999</v>
      </c>
      <c r="M11" s="74">
        <v>45061164.243699998</v>
      </c>
      <c r="N11" s="74">
        <v>7015382.267</v>
      </c>
      <c r="O11" s="76">
        <v>1402502829.0908999</v>
      </c>
      <c r="P11" s="77">
        <v>0</v>
      </c>
      <c r="Q11" s="77">
        <f t="shared" si="2"/>
        <v>1402502829.0908999</v>
      </c>
      <c r="R11" s="77">
        <f t="shared" si="3"/>
        <v>4243830402.5349007</v>
      </c>
      <c r="S11" s="78">
        <f t="shared" si="4"/>
        <v>4063007891.9249001</v>
      </c>
      <c r="T11" s="69">
        <v>4</v>
      </c>
    </row>
    <row r="12" spans="1:20" ht="18" customHeight="1" x14ac:dyDescent="0.2">
      <c r="A12" s="69">
        <v>5</v>
      </c>
      <c r="B12" s="71" t="s">
        <v>44</v>
      </c>
      <c r="C12" s="79">
        <v>20</v>
      </c>
      <c r="D12" s="73">
        <v>2659030064.4148998</v>
      </c>
      <c r="E12" s="73">
        <v>0</v>
      </c>
      <c r="F12" s="74">
        <f t="shared" si="0"/>
        <v>2659030064.4148998</v>
      </c>
      <c r="G12" s="75">
        <v>186654757.22999999</v>
      </c>
      <c r="H12" s="75">
        <v>201255000</v>
      </c>
      <c r="I12" s="73">
        <v>576552782.78999996</v>
      </c>
      <c r="J12" s="76">
        <f t="shared" si="1"/>
        <v>1694567524.3948998</v>
      </c>
      <c r="K12" s="74">
        <v>527962097.93000001</v>
      </c>
      <c r="L12" s="74">
        <v>168570273.9242</v>
      </c>
      <c r="M12" s="74">
        <v>54210090.311300002</v>
      </c>
      <c r="N12" s="74">
        <v>8439739.9101</v>
      </c>
      <c r="O12" s="76">
        <v>1418918465.5912001</v>
      </c>
      <c r="P12" s="77">
        <v>0</v>
      </c>
      <c r="Q12" s="77">
        <f t="shared" si="2"/>
        <v>1418918465.5912001</v>
      </c>
      <c r="R12" s="77">
        <f t="shared" si="3"/>
        <v>4837130732.0816994</v>
      </c>
      <c r="S12" s="78">
        <f t="shared" si="4"/>
        <v>3872668192.0616999</v>
      </c>
      <c r="T12" s="69">
        <v>5</v>
      </c>
    </row>
    <row r="13" spans="1:20" ht="18" customHeight="1" x14ac:dyDescent="0.2">
      <c r="A13" s="69">
        <v>6</v>
      </c>
      <c r="B13" s="71" t="s">
        <v>45</v>
      </c>
      <c r="C13" s="79">
        <v>8</v>
      </c>
      <c r="D13" s="73">
        <v>1966926465.5804999</v>
      </c>
      <c r="E13" s="73">
        <v>3596646369.3649998</v>
      </c>
      <c r="F13" s="74">
        <f t="shared" si="0"/>
        <v>5563572834.9454994</v>
      </c>
      <c r="G13" s="75">
        <v>47710918.869999997</v>
      </c>
      <c r="H13" s="75">
        <v>0</v>
      </c>
      <c r="I13" s="73">
        <v>1904790497.9000001</v>
      </c>
      <c r="J13" s="76">
        <f t="shared" si="1"/>
        <v>3611071418.1754994</v>
      </c>
      <c r="K13" s="74">
        <v>1751693394.3754001</v>
      </c>
      <c r="L13" s="74">
        <v>124694089.59639999</v>
      </c>
      <c r="M13" s="74">
        <v>179860367.778</v>
      </c>
      <c r="N13" s="74">
        <v>6243008.6871999996</v>
      </c>
      <c r="O13" s="76">
        <v>1083979115.1257999</v>
      </c>
      <c r="P13" s="77">
        <v>0</v>
      </c>
      <c r="Q13" s="77">
        <f t="shared" si="2"/>
        <v>1083979115.1257999</v>
      </c>
      <c r="R13" s="77">
        <f t="shared" si="3"/>
        <v>8710042810.5082989</v>
      </c>
      <c r="S13" s="78">
        <f t="shared" si="4"/>
        <v>6757541393.7382994</v>
      </c>
      <c r="T13" s="69">
        <v>6</v>
      </c>
    </row>
    <row r="14" spans="1:20" ht="18" customHeight="1" x14ac:dyDescent="0.2">
      <c r="A14" s="69">
        <v>7</v>
      </c>
      <c r="B14" s="71" t="s">
        <v>46</v>
      </c>
      <c r="C14" s="79">
        <v>23</v>
      </c>
      <c r="D14" s="73">
        <v>2493012575.8150001</v>
      </c>
      <c r="E14" s="73">
        <v>0</v>
      </c>
      <c r="F14" s="74">
        <f t="shared" si="0"/>
        <v>2493012575.8150001</v>
      </c>
      <c r="G14" s="75">
        <v>34289463.479999997</v>
      </c>
      <c r="H14" s="75">
        <v>103855987.23</v>
      </c>
      <c r="I14" s="73">
        <v>666354312.04999995</v>
      </c>
      <c r="J14" s="76">
        <f t="shared" si="1"/>
        <v>1688512813.0550001</v>
      </c>
      <c r="K14" s="74">
        <v>494998596.41000003</v>
      </c>
      <c r="L14" s="74">
        <v>158045528.8662</v>
      </c>
      <c r="M14" s="74">
        <v>50825464.025700003</v>
      </c>
      <c r="N14" s="74">
        <v>7912801.7445</v>
      </c>
      <c r="O14" s="76">
        <v>1364391025.0453</v>
      </c>
      <c r="P14" s="77">
        <v>0</v>
      </c>
      <c r="Q14" s="77">
        <f t="shared" si="2"/>
        <v>1364391025.0453</v>
      </c>
      <c r="R14" s="77">
        <f t="shared" si="3"/>
        <v>4569185991.9067001</v>
      </c>
      <c r="S14" s="78">
        <f t="shared" si="4"/>
        <v>3764686229.1467004</v>
      </c>
      <c r="T14" s="69">
        <v>7</v>
      </c>
    </row>
    <row r="15" spans="1:20" ht="18" customHeight="1" x14ac:dyDescent="0.2">
      <c r="A15" s="69">
        <v>8</v>
      </c>
      <c r="B15" s="71" t="s">
        <v>47</v>
      </c>
      <c r="C15" s="79">
        <v>27</v>
      </c>
      <c r="D15" s="73">
        <v>2761900650.3599</v>
      </c>
      <c r="E15" s="73">
        <v>0</v>
      </c>
      <c r="F15" s="74">
        <f t="shared" si="0"/>
        <v>2761900650.3599</v>
      </c>
      <c r="G15" s="75">
        <v>27350093.030000001</v>
      </c>
      <c r="H15" s="75">
        <v>0</v>
      </c>
      <c r="I15" s="73">
        <v>51945345.340000004</v>
      </c>
      <c r="J15" s="76">
        <f t="shared" si="1"/>
        <v>2682605211.9898996</v>
      </c>
      <c r="K15" s="74">
        <v>548387504.58000004</v>
      </c>
      <c r="L15" s="74">
        <v>175091795.84439999</v>
      </c>
      <c r="M15" s="74">
        <v>56307330.1391</v>
      </c>
      <c r="N15" s="74">
        <v>8766250.3175000008</v>
      </c>
      <c r="O15" s="76">
        <v>1377443323.5885999</v>
      </c>
      <c r="P15" s="77">
        <v>0</v>
      </c>
      <c r="Q15" s="77">
        <f t="shared" si="2"/>
        <v>1377443323.5885999</v>
      </c>
      <c r="R15" s="77">
        <f t="shared" si="3"/>
        <v>4927896854.8295002</v>
      </c>
      <c r="S15" s="78">
        <f t="shared" si="4"/>
        <v>4848601416.4594994</v>
      </c>
      <c r="T15" s="69">
        <v>8</v>
      </c>
    </row>
    <row r="16" spans="1:20" ht="18" customHeight="1" x14ac:dyDescent="0.2">
      <c r="A16" s="69">
        <v>9</v>
      </c>
      <c r="B16" s="71" t="s">
        <v>48</v>
      </c>
      <c r="C16" s="79">
        <v>18</v>
      </c>
      <c r="D16" s="73">
        <v>2235379038.5636001</v>
      </c>
      <c r="E16" s="73">
        <v>0</v>
      </c>
      <c r="F16" s="74">
        <f t="shared" si="0"/>
        <v>2235379038.5636001</v>
      </c>
      <c r="G16" s="75">
        <v>311339035.91000003</v>
      </c>
      <c r="H16" s="75">
        <v>633134951.91999996</v>
      </c>
      <c r="I16" s="73">
        <v>628860867.26999998</v>
      </c>
      <c r="J16" s="76">
        <f t="shared" si="1"/>
        <v>662044183.46360016</v>
      </c>
      <c r="K16" s="74">
        <v>443844326.04000002</v>
      </c>
      <c r="L16" s="74">
        <v>141712747.77900001</v>
      </c>
      <c r="M16" s="74">
        <v>45573046.045000002</v>
      </c>
      <c r="N16" s="74">
        <v>7095074.9818000002</v>
      </c>
      <c r="O16" s="76">
        <v>1197983781.7799001</v>
      </c>
      <c r="P16" s="77">
        <v>0</v>
      </c>
      <c r="Q16" s="77">
        <f t="shared" si="2"/>
        <v>1197983781.7799001</v>
      </c>
      <c r="R16" s="77">
        <f t="shared" si="3"/>
        <v>4071588015.1893001</v>
      </c>
      <c r="S16" s="78">
        <f t="shared" si="4"/>
        <v>2498253160.0893002</v>
      </c>
      <c r="T16" s="69">
        <v>9</v>
      </c>
    </row>
    <row r="17" spans="1:20" ht="18" customHeight="1" x14ac:dyDescent="0.2">
      <c r="A17" s="69">
        <v>10</v>
      </c>
      <c r="B17" s="71" t="s">
        <v>49</v>
      </c>
      <c r="C17" s="79">
        <v>25</v>
      </c>
      <c r="D17" s="73">
        <v>2257109089.8532</v>
      </c>
      <c r="E17" s="73">
        <v>7054061507.1808996</v>
      </c>
      <c r="F17" s="74">
        <f t="shared" si="0"/>
        <v>9311170597.0340996</v>
      </c>
      <c r="G17" s="75">
        <v>34057281.25</v>
      </c>
      <c r="H17" s="75">
        <v>0</v>
      </c>
      <c r="I17" s="73">
        <v>919934176.58000004</v>
      </c>
      <c r="J17" s="76">
        <f t="shared" si="1"/>
        <v>8357179139.2040997</v>
      </c>
      <c r="K17" s="74">
        <v>3651268565.5576</v>
      </c>
      <c r="L17" s="74">
        <v>143090333.06740001</v>
      </c>
      <c r="M17" s="74">
        <v>374904940.08069998</v>
      </c>
      <c r="N17" s="74">
        <v>7164045.9888000004</v>
      </c>
      <c r="O17" s="76">
        <v>1498656233.4912</v>
      </c>
      <c r="P17" s="77">
        <v>0</v>
      </c>
      <c r="Q17" s="77">
        <f t="shared" si="2"/>
        <v>1498656233.4912</v>
      </c>
      <c r="R17" s="77">
        <f t="shared" si="3"/>
        <v>14986254715.219799</v>
      </c>
      <c r="S17" s="78">
        <f t="shared" si="4"/>
        <v>14032263257.389799</v>
      </c>
      <c r="T17" s="69">
        <v>10</v>
      </c>
    </row>
    <row r="18" spans="1:20" ht="18" customHeight="1" x14ac:dyDescent="0.2">
      <c r="A18" s="69">
        <v>11</v>
      </c>
      <c r="B18" s="71" t="s">
        <v>50</v>
      </c>
      <c r="C18" s="79">
        <v>13</v>
      </c>
      <c r="D18" s="73">
        <v>1988765407.3259001</v>
      </c>
      <c r="E18" s="73">
        <v>0</v>
      </c>
      <c r="F18" s="74">
        <f t="shared" si="0"/>
        <v>1988765407.3259001</v>
      </c>
      <c r="G18" s="75">
        <v>67049377.950000003</v>
      </c>
      <c r="H18" s="75">
        <v>0</v>
      </c>
      <c r="I18" s="73">
        <v>162757600.25</v>
      </c>
      <c r="J18" s="76">
        <f t="shared" si="1"/>
        <v>1758958429.1259</v>
      </c>
      <c r="K18" s="74">
        <v>394878106.42000002</v>
      </c>
      <c r="L18" s="74">
        <v>126078578.0388</v>
      </c>
      <c r="M18" s="74">
        <v>40545292.729800001</v>
      </c>
      <c r="N18" s="74">
        <v>6312325.3115999997</v>
      </c>
      <c r="O18" s="76">
        <v>1164471896.3548</v>
      </c>
      <c r="P18" s="77">
        <v>0</v>
      </c>
      <c r="Q18" s="77">
        <f t="shared" si="2"/>
        <v>1164471896.3548</v>
      </c>
      <c r="R18" s="77">
        <f t="shared" si="3"/>
        <v>3721051606.1809006</v>
      </c>
      <c r="S18" s="78">
        <f t="shared" si="4"/>
        <v>3491244627.9808998</v>
      </c>
      <c r="T18" s="69">
        <v>11</v>
      </c>
    </row>
    <row r="19" spans="1:20" ht="18" customHeight="1" x14ac:dyDescent="0.2">
      <c r="A19" s="69">
        <v>12</v>
      </c>
      <c r="B19" s="71" t="s">
        <v>51</v>
      </c>
      <c r="C19" s="79">
        <v>18</v>
      </c>
      <c r="D19" s="73">
        <v>2078578588.915</v>
      </c>
      <c r="E19" s="73">
        <v>667933837.67449999</v>
      </c>
      <c r="F19" s="74">
        <f t="shared" si="0"/>
        <v>2746512426.5895</v>
      </c>
      <c r="G19" s="75">
        <v>124219520.8</v>
      </c>
      <c r="H19" s="75">
        <v>0</v>
      </c>
      <c r="I19" s="73">
        <v>292629748.57999998</v>
      </c>
      <c r="J19" s="76">
        <f t="shared" si="1"/>
        <v>2329663157.2094998</v>
      </c>
      <c r="K19" s="74">
        <v>672773302.88979995</v>
      </c>
      <c r="L19" s="74">
        <v>131772320.59</v>
      </c>
      <c r="M19" s="74">
        <v>69079014.6708</v>
      </c>
      <c r="N19" s="74">
        <v>6597391.6233000001</v>
      </c>
      <c r="O19" s="76">
        <v>1256317365.6987</v>
      </c>
      <c r="P19" s="77">
        <v>0</v>
      </c>
      <c r="Q19" s="77">
        <f t="shared" si="2"/>
        <v>1256317365.6987</v>
      </c>
      <c r="R19" s="77">
        <f t="shared" si="3"/>
        <v>4883051822.0621004</v>
      </c>
      <c r="S19" s="78">
        <f t="shared" si="4"/>
        <v>4466202552.6821003</v>
      </c>
      <c r="T19" s="69">
        <v>12</v>
      </c>
    </row>
    <row r="20" spans="1:20" ht="18" customHeight="1" x14ac:dyDescent="0.2">
      <c r="A20" s="69">
        <v>13</v>
      </c>
      <c r="B20" s="71" t="s">
        <v>52</v>
      </c>
      <c r="C20" s="79">
        <v>16</v>
      </c>
      <c r="D20" s="73">
        <v>1987643158.5964999</v>
      </c>
      <c r="E20" s="73">
        <v>0</v>
      </c>
      <c r="F20" s="74">
        <f t="shared" si="0"/>
        <v>1987643158.5964999</v>
      </c>
      <c r="G20" s="75">
        <v>158331049.09999999</v>
      </c>
      <c r="H20" s="75">
        <v>102458000.01000001</v>
      </c>
      <c r="I20" s="73">
        <v>298866980.99000001</v>
      </c>
      <c r="J20" s="76">
        <f t="shared" si="1"/>
        <v>1427987128.4965</v>
      </c>
      <c r="K20" s="74">
        <v>394655279</v>
      </c>
      <c r="L20" s="74">
        <v>126007432.632</v>
      </c>
      <c r="M20" s="74">
        <v>40522413.257399999</v>
      </c>
      <c r="N20" s="74">
        <v>6308763.3032</v>
      </c>
      <c r="O20" s="76">
        <v>1140156749.7093</v>
      </c>
      <c r="P20" s="77">
        <v>0</v>
      </c>
      <c r="Q20" s="77">
        <f t="shared" si="2"/>
        <v>1140156749.7093</v>
      </c>
      <c r="R20" s="77">
        <f t="shared" si="3"/>
        <v>3695293796.4983997</v>
      </c>
      <c r="S20" s="78">
        <f t="shared" si="4"/>
        <v>3135637766.3984003</v>
      </c>
      <c r="T20" s="69">
        <v>13</v>
      </c>
    </row>
    <row r="21" spans="1:20" ht="18" customHeight="1" x14ac:dyDescent="0.2">
      <c r="A21" s="69">
        <v>14</v>
      </c>
      <c r="B21" s="71" t="s">
        <v>53</v>
      </c>
      <c r="C21" s="79">
        <v>17</v>
      </c>
      <c r="D21" s="73">
        <v>2235571966.8673</v>
      </c>
      <c r="E21" s="73">
        <v>0</v>
      </c>
      <c r="F21" s="74">
        <f t="shared" si="0"/>
        <v>2235571966.8673</v>
      </c>
      <c r="G21" s="75">
        <v>114318091.94</v>
      </c>
      <c r="H21" s="75">
        <v>0</v>
      </c>
      <c r="I21" s="73">
        <v>78644312.340000004</v>
      </c>
      <c r="J21" s="76">
        <f t="shared" si="1"/>
        <v>2042609562.5873001</v>
      </c>
      <c r="K21" s="74">
        <v>443882632.81</v>
      </c>
      <c r="L21" s="74">
        <v>141724978.54589999</v>
      </c>
      <c r="M21" s="74">
        <v>45576979.306599997</v>
      </c>
      <c r="N21" s="74">
        <v>7095687.3346999995</v>
      </c>
      <c r="O21" s="76">
        <v>1283509121.4363</v>
      </c>
      <c r="P21" s="77">
        <v>0</v>
      </c>
      <c r="Q21" s="77">
        <f t="shared" si="2"/>
        <v>1283509121.4363</v>
      </c>
      <c r="R21" s="77">
        <f t="shared" si="3"/>
        <v>4157361366.3008003</v>
      </c>
      <c r="S21" s="78">
        <f t="shared" si="4"/>
        <v>3964398962.0208006</v>
      </c>
      <c r="T21" s="69">
        <v>14</v>
      </c>
    </row>
    <row r="22" spans="1:20" ht="18" customHeight="1" x14ac:dyDescent="0.2">
      <c r="A22" s="69">
        <v>15</v>
      </c>
      <c r="B22" s="71" t="s">
        <v>54</v>
      </c>
      <c r="C22" s="79">
        <v>11</v>
      </c>
      <c r="D22" s="73">
        <v>2093858670.6259</v>
      </c>
      <c r="E22" s="73">
        <v>0</v>
      </c>
      <c r="F22" s="74">
        <f t="shared" si="0"/>
        <v>2093858670.6259</v>
      </c>
      <c r="G22" s="75">
        <v>80476969.379999995</v>
      </c>
      <c r="H22" s="75">
        <v>533792423.91000003</v>
      </c>
      <c r="I22" s="73">
        <v>0</v>
      </c>
      <c r="J22" s="76">
        <f t="shared" si="1"/>
        <v>1479589277.3359001</v>
      </c>
      <c r="K22" s="74">
        <v>415744835.42000002</v>
      </c>
      <c r="L22" s="74">
        <v>132741007.47849999</v>
      </c>
      <c r="M22" s="74">
        <v>42687846.652400002</v>
      </c>
      <c r="N22" s="74">
        <v>6645890.4790000003</v>
      </c>
      <c r="O22" s="76">
        <v>1154959466.3060999</v>
      </c>
      <c r="P22" s="77">
        <v>0</v>
      </c>
      <c r="Q22" s="77">
        <f t="shared" si="2"/>
        <v>1154959466.3060999</v>
      </c>
      <c r="R22" s="77">
        <f t="shared" si="3"/>
        <v>3846637716.9618998</v>
      </c>
      <c r="S22" s="78">
        <f t="shared" si="4"/>
        <v>3232368323.6718998</v>
      </c>
      <c r="T22" s="69">
        <v>15</v>
      </c>
    </row>
    <row r="23" spans="1:20" ht="18" customHeight="1" x14ac:dyDescent="0.2">
      <c r="A23" s="69">
        <v>16</v>
      </c>
      <c r="B23" s="71" t="s">
        <v>55</v>
      </c>
      <c r="C23" s="79">
        <v>27</v>
      </c>
      <c r="D23" s="73">
        <v>2311252272.6820998</v>
      </c>
      <c r="E23" s="73">
        <v>476359055.71390003</v>
      </c>
      <c r="F23" s="74">
        <f t="shared" si="0"/>
        <v>2787611328.3959999</v>
      </c>
      <c r="G23" s="75">
        <v>81264805.760000005</v>
      </c>
      <c r="H23" s="75">
        <v>0</v>
      </c>
      <c r="I23" s="73">
        <v>524675772.14999998</v>
      </c>
      <c r="J23" s="76">
        <f t="shared" si="1"/>
        <v>2181670750.4859996</v>
      </c>
      <c r="K23" s="74">
        <v>683508760.22160006</v>
      </c>
      <c r="L23" s="74">
        <v>146522761.78749999</v>
      </c>
      <c r="M23" s="74">
        <v>70181309.918500006</v>
      </c>
      <c r="N23" s="74">
        <v>7335896.0130000003</v>
      </c>
      <c r="O23" s="76">
        <v>1321199981.9261999</v>
      </c>
      <c r="P23" s="77">
        <v>0</v>
      </c>
      <c r="Q23" s="77">
        <f t="shared" si="2"/>
        <v>1321199981.9261999</v>
      </c>
      <c r="R23" s="77">
        <f t="shared" si="3"/>
        <v>5016360038.2628002</v>
      </c>
      <c r="S23" s="78">
        <f t="shared" si="4"/>
        <v>4410419460.3527994</v>
      </c>
      <c r="T23" s="69">
        <v>16</v>
      </c>
    </row>
    <row r="24" spans="1:20" ht="18" customHeight="1" x14ac:dyDescent="0.2">
      <c r="A24" s="69">
        <v>17</v>
      </c>
      <c r="B24" s="71" t="s">
        <v>56</v>
      </c>
      <c r="C24" s="79">
        <v>27</v>
      </c>
      <c r="D24" s="73">
        <v>2485966220.7593002</v>
      </c>
      <c r="E24" s="73">
        <v>0</v>
      </c>
      <c r="F24" s="74">
        <f t="shared" si="0"/>
        <v>2485966220.7593002</v>
      </c>
      <c r="G24" s="75">
        <v>41822029.32</v>
      </c>
      <c r="H24" s="75">
        <v>0</v>
      </c>
      <c r="I24" s="73">
        <v>73251016.370000005</v>
      </c>
      <c r="J24" s="76">
        <f t="shared" si="1"/>
        <v>2370893175.0693002</v>
      </c>
      <c r="K24" s="74">
        <v>493599511.66000003</v>
      </c>
      <c r="L24" s="74">
        <v>157598822.37059999</v>
      </c>
      <c r="M24" s="74">
        <v>50681808.807599999</v>
      </c>
      <c r="N24" s="74">
        <v>7890436.6705999998</v>
      </c>
      <c r="O24" s="76">
        <v>1404612688.9705999</v>
      </c>
      <c r="P24" s="77">
        <v>0</v>
      </c>
      <c r="Q24" s="77">
        <f t="shared" si="2"/>
        <v>1404612688.9705999</v>
      </c>
      <c r="R24" s="77">
        <f t="shared" si="3"/>
        <v>4600349489.2386999</v>
      </c>
      <c r="S24" s="78">
        <f t="shared" si="4"/>
        <v>4485276443.5487003</v>
      </c>
      <c r="T24" s="69">
        <v>17</v>
      </c>
    </row>
    <row r="25" spans="1:20" ht="18" customHeight="1" x14ac:dyDescent="0.2">
      <c r="A25" s="69">
        <v>18</v>
      </c>
      <c r="B25" s="71" t="s">
        <v>57</v>
      </c>
      <c r="C25" s="79">
        <v>23</v>
      </c>
      <c r="D25" s="73">
        <v>2912598571.448</v>
      </c>
      <c r="E25" s="73">
        <v>0</v>
      </c>
      <c r="F25" s="74">
        <f t="shared" si="0"/>
        <v>2912598571.448</v>
      </c>
      <c r="G25" s="75">
        <v>537661146.66999996</v>
      </c>
      <c r="H25" s="75">
        <v>0</v>
      </c>
      <c r="I25" s="73">
        <v>0</v>
      </c>
      <c r="J25" s="76">
        <f t="shared" si="1"/>
        <v>2374937424.7779999</v>
      </c>
      <c r="K25" s="74">
        <v>578309238.69000006</v>
      </c>
      <c r="L25" s="74">
        <v>184645350.79570001</v>
      </c>
      <c r="M25" s="74">
        <v>59379633.841600001</v>
      </c>
      <c r="N25" s="74">
        <v>9244564.2996999994</v>
      </c>
      <c r="O25" s="76">
        <v>1625233348.1596</v>
      </c>
      <c r="P25" s="77">
        <v>0</v>
      </c>
      <c r="Q25" s="77">
        <f t="shared" si="2"/>
        <v>1625233348.1596</v>
      </c>
      <c r="R25" s="77">
        <f t="shared" si="3"/>
        <v>5369410707.2346001</v>
      </c>
      <c r="S25" s="78">
        <f t="shared" si="4"/>
        <v>4831749560.5646</v>
      </c>
      <c r="T25" s="69">
        <v>18</v>
      </c>
    </row>
    <row r="26" spans="1:20" ht="18" customHeight="1" x14ac:dyDescent="0.2">
      <c r="A26" s="69">
        <v>19</v>
      </c>
      <c r="B26" s="71" t="s">
        <v>58</v>
      </c>
      <c r="C26" s="79">
        <v>44</v>
      </c>
      <c r="D26" s="73">
        <v>3526024829.9814</v>
      </c>
      <c r="E26" s="73">
        <v>0</v>
      </c>
      <c r="F26" s="74">
        <f t="shared" si="0"/>
        <v>3526024829.9814</v>
      </c>
      <c r="G26" s="75">
        <v>106670362.81999999</v>
      </c>
      <c r="H26" s="75">
        <v>0</v>
      </c>
      <c r="I26" s="73">
        <v>160829649.15000001</v>
      </c>
      <c r="J26" s="76">
        <f t="shared" si="1"/>
        <v>3258524818.0113997</v>
      </c>
      <c r="K26" s="74">
        <v>700107716.52999997</v>
      </c>
      <c r="L26" s="74">
        <v>223533753.68259999</v>
      </c>
      <c r="M26" s="74">
        <v>71885657.492699996</v>
      </c>
      <c r="N26" s="74">
        <v>11191574.281099999</v>
      </c>
      <c r="O26" s="76">
        <v>2274975683.0271001</v>
      </c>
      <c r="P26" s="77">
        <v>0</v>
      </c>
      <c r="Q26" s="77">
        <f t="shared" si="2"/>
        <v>2274975683.0271001</v>
      </c>
      <c r="R26" s="77">
        <f t="shared" si="3"/>
        <v>6807719214.9948997</v>
      </c>
      <c r="S26" s="78">
        <f t="shared" si="4"/>
        <v>6540219203.0249004</v>
      </c>
      <c r="T26" s="69">
        <v>19</v>
      </c>
    </row>
    <row r="27" spans="1:20" ht="18" customHeight="1" x14ac:dyDescent="0.2">
      <c r="A27" s="69">
        <v>20</v>
      </c>
      <c r="B27" s="71" t="s">
        <v>59</v>
      </c>
      <c r="C27" s="79">
        <v>34</v>
      </c>
      <c r="D27" s="73">
        <v>2732568892.7343998</v>
      </c>
      <c r="E27" s="73">
        <v>0</v>
      </c>
      <c r="F27" s="74">
        <f t="shared" si="0"/>
        <v>2732568892.7343998</v>
      </c>
      <c r="G27" s="75">
        <v>160041214.49000001</v>
      </c>
      <c r="H27" s="75">
        <v>0</v>
      </c>
      <c r="I27" s="73">
        <v>36465925.68</v>
      </c>
      <c r="J27" s="76">
        <f t="shared" si="1"/>
        <v>2536061752.5644002</v>
      </c>
      <c r="K27" s="74">
        <v>542563555.27999997</v>
      </c>
      <c r="L27" s="74">
        <v>173232297.3439</v>
      </c>
      <c r="M27" s="74">
        <v>55709338.694399998</v>
      </c>
      <c r="N27" s="74">
        <v>8673151.5560999997</v>
      </c>
      <c r="O27" s="76">
        <v>1577425965.5474999</v>
      </c>
      <c r="P27" s="77">
        <v>0</v>
      </c>
      <c r="Q27" s="77">
        <f t="shared" si="2"/>
        <v>1577425965.5474999</v>
      </c>
      <c r="R27" s="77">
        <f t="shared" si="3"/>
        <v>5090173201.1562996</v>
      </c>
      <c r="S27" s="78">
        <f t="shared" si="4"/>
        <v>4893666060.9863005</v>
      </c>
      <c r="T27" s="69">
        <v>20</v>
      </c>
    </row>
    <row r="28" spans="1:20" ht="18" customHeight="1" x14ac:dyDescent="0.2">
      <c r="A28" s="69">
        <v>21</v>
      </c>
      <c r="B28" s="71" t="s">
        <v>60</v>
      </c>
      <c r="C28" s="79">
        <v>21</v>
      </c>
      <c r="D28" s="73">
        <v>2347290311.7825999</v>
      </c>
      <c r="E28" s="73">
        <v>0</v>
      </c>
      <c r="F28" s="74">
        <f t="shared" si="0"/>
        <v>2347290311.7825999</v>
      </c>
      <c r="G28" s="75">
        <v>80742388.760000005</v>
      </c>
      <c r="H28" s="75">
        <v>0</v>
      </c>
      <c r="I28" s="73">
        <v>37327563.560000002</v>
      </c>
      <c r="J28" s="76">
        <f t="shared" si="1"/>
        <v>2229220359.4625998</v>
      </c>
      <c r="K28" s="74">
        <v>466064800.86000001</v>
      </c>
      <c r="L28" s="74">
        <v>148807407.68309999</v>
      </c>
      <c r="M28" s="74">
        <v>47854599.875200003</v>
      </c>
      <c r="N28" s="74">
        <v>7450280.4574999996</v>
      </c>
      <c r="O28" s="76">
        <v>1248726245.7534001</v>
      </c>
      <c r="P28" s="77">
        <v>0</v>
      </c>
      <c r="Q28" s="77">
        <f t="shared" si="2"/>
        <v>1248726245.7534001</v>
      </c>
      <c r="R28" s="77">
        <f t="shared" si="3"/>
        <v>4266193646.4117994</v>
      </c>
      <c r="S28" s="78">
        <f t="shared" si="4"/>
        <v>4148123694.0917997</v>
      </c>
      <c r="T28" s="69">
        <v>21</v>
      </c>
    </row>
    <row r="29" spans="1:20" ht="18" customHeight="1" x14ac:dyDescent="0.2">
      <c r="A29" s="69">
        <v>22</v>
      </c>
      <c r="B29" s="71" t="s">
        <v>61</v>
      </c>
      <c r="C29" s="79">
        <v>21</v>
      </c>
      <c r="D29" s="73">
        <v>2456904332.0124002</v>
      </c>
      <c r="E29" s="73">
        <v>0</v>
      </c>
      <c r="F29" s="74">
        <f t="shared" si="0"/>
        <v>2456904332.0124002</v>
      </c>
      <c r="G29" s="75">
        <v>52572229.93</v>
      </c>
      <c r="H29" s="75">
        <v>117593824.09999999</v>
      </c>
      <c r="I29" s="73">
        <v>238271156.38999999</v>
      </c>
      <c r="J29" s="76">
        <f t="shared" si="1"/>
        <v>2048467121.5924006</v>
      </c>
      <c r="K29" s="74">
        <v>487829146.00999999</v>
      </c>
      <c r="L29" s="74">
        <v>155756432.31549999</v>
      </c>
      <c r="M29" s="74">
        <v>50089319.224699996</v>
      </c>
      <c r="N29" s="74">
        <v>7798194.4708000002</v>
      </c>
      <c r="O29" s="76">
        <v>1240270569.4874001</v>
      </c>
      <c r="P29" s="77">
        <v>0</v>
      </c>
      <c r="Q29" s="77">
        <f t="shared" si="2"/>
        <v>1240270569.4874001</v>
      </c>
      <c r="R29" s="77">
        <f t="shared" si="3"/>
        <v>4398647993.5207996</v>
      </c>
      <c r="S29" s="78">
        <f t="shared" si="4"/>
        <v>3990210783.1008005</v>
      </c>
      <c r="T29" s="69">
        <v>22</v>
      </c>
    </row>
    <row r="30" spans="1:20" ht="18" customHeight="1" x14ac:dyDescent="0.2">
      <c r="A30" s="69">
        <v>23</v>
      </c>
      <c r="B30" s="71" t="s">
        <v>62</v>
      </c>
      <c r="C30" s="79">
        <v>16</v>
      </c>
      <c r="D30" s="73">
        <v>1978781477.2313001</v>
      </c>
      <c r="E30" s="73">
        <v>0</v>
      </c>
      <c r="F30" s="74">
        <f t="shared" si="0"/>
        <v>1978781477.2313001</v>
      </c>
      <c r="G30" s="75">
        <v>64136041.950000003</v>
      </c>
      <c r="H30" s="75">
        <v>0</v>
      </c>
      <c r="I30" s="73">
        <v>246520610.72999999</v>
      </c>
      <c r="J30" s="76">
        <f t="shared" si="1"/>
        <v>1668124824.5513</v>
      </c>
      <c r="K30" s="74">
        <v>392895753.25</v>
      </c>
      <c r="L30" s="74">
        <v>125445642.7993</v>
      </c>
      <c r="M30" s="74">
        <v>40341748.678499997</v>
      </c>
      <c r="N30" s="74">
        <v>6280636.3982999995</v>
      </c>
      <c r="O30" s="76">
        <v>1182283927.6313</v>
      </c>
      <c r="P30" s="77">
        <v>0</v>
      </c>
      <c r="Q30" s="77">
        <f t="shared" si="2"/>
        <v>1182283927.6313</v>
      </c>
      <c r="R30" s="77">
        <f t="shared" si="3"/>
        <v>3726029185.9887009</v>
      </c>
      <c r="S30" s="78">
        <f t="shared" si="4"/>
        <v>3415372533.3087006</v>
      </c>
      <c r="T30" s="69">
        <v>23</v>
      </c>
    </row>
    <row r="31" spans="1:20" ht="18" customHeight="1" x14ac:dyDescent="0.2">
      <c r="A31" s="69">
        <v>24</v>
      </c>
      <c r="B31" s="71" t="s">
        <v>63</v>
      </c>
      <c r="C31" s="79">
        <v>20</v>
      </c>
      <c r="D31" s="73">
        <v>2977956712.4453001</v>
      </c>
      <c r="E31" s="73">
        <v>0</v>
      </c>
      <c r="F31" s="74">
        <f t="shared" si="0"/>
        <v>2977956712.4453001</v>
      </c>
      <c r="G31" s="75">
        <v>2437364878.71</v>
      </c>
      <c r="H31" s="75">
        <v>1000000000</v>
      </c>
      <c r="I31" s="73">
        <v>1000000000</v>
      </c>
      <c r="J31" s="76">
        <f>F31-G31-H31-I31</f>
        <v>-1459408166.2646999</v>
      </c>
      <c r="K31" s="74">
        <v>591286384.63999999</v>
      </c>
      <c r="L31" s="74">
        <v>188788756.27219999</v>
      </c>
      <c r="M31" s="74">
        <v>60712101.185099997</v>
      </c>
      <c r="N31" s="74">
        <v>9452010.5103999991</v>
      </c>
      <c r="O31" s="76">
        <v>11262809170.9846</v>
      </c>
      <c r="P31" s="77">
        <v>1000000000</v>
      </c>
      <c r="Q31" s="77">
        <f t="shared" si="2"/>
        <v>10262809170.9846</v>
      </c>
      <c r="R31" s="77">
        <f t="shared" si="3"/>
        <v>15091005136.0376</v>
      </c>
      <c r="S31" s="78">
        <f t="shared" si="4"/>
        <v>9653640257.3276005</v>
      </c>
      <c r="T31" s="69">
        <v>24</v>
      </c>
    </row>
    <row r="32" spans="1:20" ht="18" customHeight="1" x14ac:dyDescent="0.2">
      <c r="A32" s="69">
        <v>25</v>
      </c>
      <c r="B32" s="71" t="s">
        <v>64</v>
      </c>
      <c r="C32" s="79">
        <v>13</v>
      </c>
      <c r="D32" s="73">
        <v>2050021862.3276999</v>
      </c>
      <c r="E32" s="73">
        <v>0</v>
      </c>
      <c r="F32" s="74">
        <f t="shared" si="0"/>
        <v>2050021862.3276999</v>
      </c>
      <c r="G32" s="75">
        <v>49345355.350000001</v>
      </c>
      <c r="H32" s="75">
        <v>226360533.05000001</v>
      </c>
      <c r="I32" s="73">
        <v>0</v>
      </c>
      <c r="J32" s="76">
        <f t="shared" si="1"/>
        <v>1774315973.9277</v>
      </c>
      <c r="K32" s="74">
        <v>407040844.60000002</v>
      </c>
      <c r="L32" s="74">
        <v>129961955.4919</v>
      </c>
      <c r="M32" s="74">
        <v>41794138.315399997</v>
      </c>
      <c r="N32" s="74">
        <v>6506752.8042000001</v>
      </c>
      <c r="O32" s="76">
        <v>1066292948.4962</v>
      </c>
      <c r="P32" s="77">
        <v>0</v>
      </c>
      <c r="Q32" s="77">
        <f t="shared" si="2"/>
        <v>1066292948.4962</v>
      </c>
      <c r="R32" s="77">
        <f t="shared" si="3"/>
        <v>3701618502.0354004</v>
      </c>
      <c r="S32" s="78">
        <f t="shared" si="4"/>
        <v>3425912613.6354003</v>
      </c>
      <c r="T32" s="69">
        <v>25</v>
      </c>
    </row>
    <row r="33" spans="1:20" ht="18" customHeight="1" x14ac:dyDescent="0.2">
      <c r="A33" s="69">
        <v>26</v>
      </c>
      <c r="B33" s="71" t="s">
        <v>65</v>
      </c>
      <c r="C33" s="79">
        <v>25</v>
      </c>
      <c r="D33" s="73">
        <v>2633161806.9520001</v>
      </c>
      <c r="E33" s="73">
        <v>0</v>
      </c>
      <c r="F33" s="74">
        <f t="shared" si="0"/>
        <v>2633161806.9520001</v>
      </c>
      <c r="G33" s="75">
        <v>78820977.200000003</v>
      </c>
      <c r="H33" s="75">
        <v>275631992.38</v>
      </c>
      <c r="I33" s="73">
        <v>11250000</v>
      </c>
      <c r="J33" s="76">
        <f t="shared" si="1"/>
        <v>2267458837.3720002</v>
      </c>
      <c r="K33" s="74">
        <v>522825841.80000001</v>
      </c>
      <c r="L33" s="74">
        <v>166930345.40110001</v>
      </c>
      <c r="M33" s="74">
        <v>53682709.823200002</v>
      </c>
      <c r="N33" s="74">
        <v>8357634.2702000001</v>
      </c>
      <c r="O33" s="76">
        <v>1398706608.4649</v>
      </c>
      <c r="P33" s="77">
        <v>0</v>
      </c>
      <c r="Q33" s="77">
        <f t="shared" si="2"/>
        <v>1398706608.4649</v>
      </c>
      <c r="R33" s="77">
        <f t="shared" si="3"/>
        <v>4783664946.711401</v>
      </c>
      <c r="S33" s="78">
        <f t="shared" si="4"/>
        <v>4417961977.1314011</v>
      </c>
      <c r="T33" s="69">
        <v>26</v>
      </c>
    </row>
    <row r="34" spans="1:20" ht="18" customHeight="1" x14ac:dyDescent="0.2">
      <c r="A34" s="69">
        <v>27</v>
      </c>
      <c r="B34" s="71" t="s">
        <v>66</v>
      </c>
      <c r="C34" s="79">
        <v>20</v>
      </c>
      <c r="D34" s="73">
        <v>2065247378.3164001</v>
      </c>
      <c r="E34" s="73">
        <v>0</v>
      </c>
      <c r="F34" s="74">
        <f t="shared" si="0"/>
        <v>2065247378.3164001</v>
      </c>
      <c r="G34" s="75">
        <v>147381887.13999999</v>
      </c>
      <c r="H34" s="75">
        <v>0</v>
      </c>
      <c r="I34" s="73">
        <v>888119936.28999996</v>
      </c>
      <c r="J34" s="76">
        <f t="shared" si="1"/>
        <v>1029745554.8864002</v>
      </c>
      <c r="K34" s="74">
        <v>410063937.67000002</v>
      </c>
      <c r="L34" s="74">
        <v>130927183.1647</v>
      </c>
      <c r="M34" s="74">
        <v>42104543.454400003</v>
      </c>
      <c r="N34" s="74">
        <v>6555078.4687000001</v>
      </c>
      <c r="O34" s="76">
        <v>1344199726.7121</v>
      </c>
      <c r="P34" s="77">
        <v>0</v>
      </c>
      <c r="Q34" s="77">
        <f t="shared" si="2"/>
        <v>1344199726.7121</v>
      </c>
      <c r="R34" s="77">
        <f t="shared" si="3"/>
        <v>3999097847.7863002</v>
      </c>
      <c r="S34" s="78">
        <f t="shared" si="4"/>
        <v>2963596024.3563004</v>
      </c>
      <c r="T34" s="69">
        <v>27</v>
      </c>
    </row>
    <row r="35" spans="1:20" ht="18" customHeight="1" x14ac:dyDescent="0.2">
      <c r="A35" s="69">
        <v>28</v>
      </c>
      <c r="B35" s="71" t="s">
        <v>67</v>
      </c>
      <c r="C35" s="79">
        <v>18</v>
      </c>
      <c r="D35" s="73">
        <v>2069338864.6668999</v>
      </c>
      <c r="E35" s="73">
        <v>550842430.14450002</v>
      </c>
      <c r="F35" s="74">
        <f t="shared" si="0"/>
        <v>2620181294.8113999</v>
      </c>
      <c r="G35" s="75">
        <v>83809270.859999999</v>
      </c>
      <c r="H35" s="75">
        <v>951995613.62</v>
      </c>
      <c r="I35" s="73">
        <v>153257266.25999999</v>
      </c>
      <c r="J35" s="76">
        <f t="shared" si="1"/>
        <v>1431119144.0713999</v>
      </c>
      <c r="K35" s="74">
        <v>664815365.64419997</v>
      </c>
      <c r="L35" s="74">
        <v>131186564.5775</v>
      </c>
      <c r="M35" s="74">
        <v>68261909.620000005</v>
      </c>
      <c r="N35" s="74">
        <v>6568064.8132999996</v>
      </c>
      <c r="O35" s="76">
        <v>1262345218.9181001</v>
      </c>
      <c r="P35" s="77">
        <v>0</v>
      </c>
      <c r="Q35" s="77">
        <f t="shared" si="2"/>
        <v>1262345218.9181001</v>
      </c>
      <c r="R35" s="77">
        <f t="shared" si="3"/>
        <v>4753358418.3844995</v>
      </c>
      <c r="S35" s="78">
        <f t="shared" si="4"/>
        <v>3564296267.6444998</v>
      </c>
      <c r="T35" s="69">
        <v>28</v>
      </c>
    </row>
    <row r="36" spans="1:20" ht="18" customHeight="1" x14ac:dyDescent="0.2">
      <c r="A36" s="69">
        <v>29</v>
      </c>
      <c r="B36" s="71" t="s">
        <v>68</v>
      </c>
      <c r="C36" s="79">
        <v>30</v>
      </c>
      <c r="D36" s="73">
        <v>2027387288.8173001</v>
      </c>
      <c r="E36" s="73">
        <v>0</v>
      </c>
      <c r="F36" s="74">
        <f t="shared" si="0"/>
        <v>2027387288.8173001</v>
      </c>
      <c r="G36" s="75">
        <v>185634325.40000001</v>
      </c>
      <c r="H36" s="75">
        <v>0</v>
      </c>
      <c r="I36" s="73">
        <v>1142270944.01</v>
      </c>
      <c r="J36" s="76">
        <f t="shared" si="1"/>
        <v>699482019.4073</v>
      </c>
      <c r="K36" s="74">
        <v>402546650.62</v>
      </c>
      <c r="L36" s="74">
        <v>128527027.6557</v>
      </c>
      <c r="M36" s="74">
        <v>41332683.482500002</v>
      </c>
      <c r="N36" s="74">
        <v>6434910.8509999998</v>
      </c>
      <c r="O36" s="76">
        <v>1274980292.7437999</v>
      </c>
      <c r="P36" s="77">
        <v>0</v>
      </c>
      <c r="Q36" s="77">
        <f t="shared" si="2"/>
        <v>1274980292.7437999</v>
      </c>
      <c r="R36" s="77">
        <f t="shared" si="3"/>
        <v>3881208854.1703005</v>
      </c>
      <c r="S36" s="78">
        <f t="shared" si="4"/>
        <v>2553303584.7602997</v>
      </c>
      <c r="T36" s="69">
        <v>29</v>
      </c>
    </row>
    <row r="37" spans="1:20" ht="18" customHeight="1" x14ac:dyDescent="0.2">
      <c r="A37" s="69">
        <v>30</v>
      </c>
      <c r="B37" s="71" t="s">
        <v>69</v>
      </c>
      <c r="C37" s="79">
        <v>33</v>
      </c>
      <c r="D37" s="73">
        <v>2493288024.0162001</v>
      </c>
      <c r="E37" s="73">
        <v>0</v>
      </c>
      <c r="F37" s="74">
        <f t="shared" si="0"/>
        <v>2493288024.0162001</v>
      </c>
      <c r="G37" s="75">
        <v>378715895.86000001</v>
      </c>
      <c r="H37" s="75">
        <v>99912935</v>
      </c>
      <c r="I37" s="73">
        <v>420475319.35000002</v>
      </c>
      <c r="J37" s="76">
        <f t="shared" si="1"/>
        <v>1594183873.8062</v>
      </c>
      <c r="K37" s="74">
        <v>495053287.86000001</v>
      </c>
      <c r="L37" s="74">
        <v>158062991.0151</v>
      </c>
      <c r="M37" s="74">
        <v>50831079.634199999</v>
      </c>
      <c r="N37" s="74">
        <v>7913676.0148999998</v>
      </c>
      <c r="O37" s="76">
        <v>2138840685.1826</v>
      </c>
      <c r="P37" s="77">
        <v>0</v>
      </c>
      <c r="Q37" s="77">
        <f t="shared" si="2"/>
        <v>2138840685.1826</v>
      </c>
      <c r="R37" s="77">
        <f t="shared" si="3"/>
        <v>5343989743.7230005</v>
      </c>
      <c r="S37" s="78">
        <f t="shared" si="4"/>
        <v>4444885593.5130005</v>
      </c>
      <c r="T37" s="69">
        <v>30</v>
      </c>
    </row>
    <row r="38" spans="1:20" ht="18" customHeight="1" x14ac:dyDescent="0.2">
      <c r="A38" s="69">
        <v>31</v>
      </c>
      <c r="B38" s="71" t="s">
        <v>70</v>
      </c>
      <c r="C38" s="79">
        <v>17</v>
      </c>
      <c r="D38" s="73">
        <v>2321333313.8920999</v>
      </c>
      <c r="E38" s="73">
        <v>0</v>
      </c>
      <c r="F38" s="74">
        <f t="shared" si="0"/>
        <v>2321333313.8920999</v>
      </c>
      <c r="G38" s="75">
        <v>66622619.979999997</v>
      </c>
      <c r="H38" s="75">
        <v>400864283.55500001</v>
      </c>
      <c r="I38" s="73">
        <v>989172047.04999995</v>
      </c>
      <c r="J38" s="76">
        <f t="shared" si="1"/>
        <v>864674363.30709982</v>
      </c>
      <c r="K38" s="74">
        <v>460910924.93000001</v>
      </c>
      <c r="L38" s="74">
        <v>147161853.4251</v>
      </c>
      <c r="M38" s="74">
        <v>47325410.221100003</v>
      </c>
      <c r="N38" s="74">
        <v>7367893.1562000001</v>
      </c>
      <c r="O38" s="76">
        <v>1233225402.4776001</v>
      </c>
      <c r="P38" s="77">
        <v>0</v>
      </c>
      <c r="Q38" s="77">
        <f t="shared" si="2"/>
        <v>1233225402.4776001</v>
      </c>
      <c r="R38" s="77">
        <f t="shared" si="3"/>
        <v>4217324798.1020994</v>
      </c>
      <c r="S38" s="78">
        <f t="shared" si="4"/>
        <v>2760665847.5171003</v>
      </c>
      <c r="T38" s="69">
        <v>31</v>
      </c>
    </row>
    <row r="39" spans="1:20" ht="18" customHeight="1" x14ac:dyDescent="0.2">
      <c r="A39" s="69">
        <v>32</v>
      </c>
      <c r="B39" s="71" t="s">
        <v>71</v>
      </c>
      <c r="C39" s="79">
        <v>23</v>
      </c>
      <c r="D39" s="73">
        <v>2397388031.5310001</v>
      </c>
      <c r="E39" s="73">
        <v>3748507939.9566998</v>
      </c>
      <c r="F39" s="74">
        <f t="shared" si="0"/>
        <v>6145895971.4876995</v>
      </c>
      <c r="G39" s="75">
        <v>227124775.86000001</v>
      </c>
      <c r="H39" s="75">
        <v>0</v>
      </c>
      <c r="I39" s="73">
        <v>306634568.54000002</v>
      </c>
      <c r="J39" s="76">
        <f t="shared" si="1"/>
        <v>5612136627.0876999</v>
      </c>
      <c r="K39" s="74">
        <v>2042541296.8838999</v>
      </c>
      <c r="L39" s="74">
        <v>151983372.6539</v>
      </c>
      <c r="M39" s="74">
        <v>209724047.62149999</v>
      </c>
      <c r="N39" s="74">
        <v>7609290.2145999996</v>
      </c>
      <c r="O39" s="76">
        <v>1981446240.3336999</v>
      </c>
      <c r="P39" s="77">
        <v>0</v>
      </c>
      <c r="Q39" s="77">
        <f t="shared" si="2"/>
        <v>1981446240.3336999</v>
      </c>
      <c r="R39" s="77">
        <f t="shared" si="3"/>
        <v>10539200219.195299</v>
      </c>
      <c r="S39" s="78">
        <f t="shared" si="4"/>
        <v>10005440874.7953</v>
      </c>
      <c r="T39" s="69">
        <v>32</v>
      </c>
    </row>
    <row r="40" spans="1:20" ht="18" customHeight="1" x14ac:dyDescent="0.2">
      <c r="A40" s="69">
        <v>33</v>
      </c>
      <c r="B40" s="71" t="s">
        <v>72</v>
      </c>
      <c r="C40" s="79">
        <v>23</v>
      </c>
      <c r="D40" s="73">
        <v>2449912926.8221002</v>
      </c>
      <c r="E40" s="73">
        <v>0</v>
      </c>
      <c r="F40" s="74">
        <f t="shared" si="0"/>
        <v>2449912926.8221002</v>
      </c>
      <c r="G40" s="75">
        <v>52616645.229999997</v>
      </c>
      <c r="H40" s="75">
        <v>0</v>
      </c>
      <c r="I40" s="73">
        <v>0</v>
      </c>
      <c r="J40" s="76">
        <f t="shared" si="1"/>
        <v>2397296281.5921001</v>
      </c>
      <c r="K40" s="74">
        <v>486440971.80000001</v>
      </c>
      <c r="L40" s="74">
        <v>155313209.38850001</v>
      </c>
      <c r="M40" s="74">
        <v>49946784.278700002</v>
      </c>
      <c r="N40" s="74">
        <v>7776003.8073000005</v>
      </c>
      <c r="O40" s="76">
        <v>1329763750.7918</v>
      </c>
      <c r="P40" s="77">
        <v>0</v>
      </c>
      <c r="Q40" s="77">
        <f t="shared" si="2"/>
        <v>1329763750.7918</v>
      </c>
      <c r="R40" s="77">
        <f t="shared" si="3"/>
        <v>4479153646.888401</v>
      </c>
      <c r="S40" s="78">
        <f t="shared" si="4"/>
        <v>4426537001.6584005</v>
      </c>
      <c r="T40" s="69">
        <v>33</v>
      </c>
    </row>
    <row r="41" spans="1:20" ht="18" customHeight="1" x14ac:dyDescent="0.2">
      <c r="A41" s="69">
        <v>34</v>
      </c>
      <c r="B41" s="71" t="s">
        <v>73</v>
      </c>
      <c r="C41" s="79">
        <v>16</v>
      </c>
      <c r="D41" s="73">
        <v>2141326257.6470001</v>
      </c>
      <c r="E41" s="73">
        <v>0</v>
      </c>
      <c r="F41" s="74">
        <f t="shared" si="0"/>
        <v>2141326257.6470001</v>
      </c>
      <c r="G41" s="75">
        <v>54077385.369999997</v>
      </c>
      <c r="H41" s="75">
        <v>0</v>
      </c>
      <c r="I41" s="73">
        <v>315445042.44999999</v>
      </c>
      <c r="J41" s="76">
        <f t="shared" si="1"/>
        <v>1771803829.8270001</v>
      </c>
      <c r="K41" s="74">
        <v>425169733.31</v>
      </c>
      <c r="L41" s="74">
        <v>135750234.1336</v>
      </c>
      <c r="M41" s="74">
        <v>43655576.281900004</v>
      </c>
      <c r="N41" s="74">
        <v>6796552.2161999997</v>
      </c>
      <c r="O41" s="76">
        <v>1115397656.0516</v>
      </c>
      <c r="P41" s="77">
        <v>0</v>
      </c>
      <c r="Q41" s="77">
        <f t="shared" si="2"/>
        <v>1115397656.0516</v>
      </c>
      <c r="R41" s="77">
        <f t="shared" si="3"/>
        <v>3868096009.6402998</v>
      </c>
      <c r="S41" s="78">
        <f t="shared" si="4"/>
        <v>3498573581.8203001</v>
      </c>
      <c r="T41" s="69">
        <v>34</v>
      </c>
    </row>
    <row r="42" spans="1:20" ht="18" customHeight="1" x14ac:dyDescent="0.2">
      <c r="A42" s="69">
        <v>35</v>
      </c>
      <c r="B42" s="71" t="s">
        <v>74</v>
      </c>
      <c r="C42" s="79">
        <v>17</v>
      </c>
      <c r="D42" s="73">
        <v>2207432490.6763</v>
      </c>
      <c r="E42" s="73">
        <v>0</v>
      </c>
      <c r="F42" s="74">
        <f t="shared" si="0"/>
        <v>2207432490.6763</v>
      </c>
      <c r="G42" s="75">
        <v>32801728.710000001</v>
      </c>
      <c r="H42" s="75">
        <v>0</v>
      </c>
      <c r="I42" s="73">
        <v>0</v>
      </c>
      <c r="J42" s="76">
        <f t="shared" si="1"/>
        <v>2174630761.9663</v>
      </c>
      <c r="K42" s="74">
        <v>438295416.22000003</v>
      </c>
      <c r="L42" s="74">
        <v>139941065.20359999</v>
      </c>
      <c r="M42" s="74">
        <v>45003295.102700002</v>
      </c>
      <c r="N42" s="74">
        <v>7006372.8649000004</v>
      </c>
      <c r="O42" s="76">
        <v>1147427556.0060999</v>
      </c>
      <c r="P42" s="77">
        <v>0</v>
      </c>
      <c r="Q42" s="77">
        <f t="shared" si="2"/>
        <v>1147427556.0060999</v>
      </c>
      <c r="R42" s="77">
        <f t="shared" si="3"/>
        <v>3985106196.0736008</v>
      </c>
      <c r="S42" s="78">
        <f t="shared" si="4"/>
        <v>3952304467.3636007</v>
      </c>
      <c r="T42" s="69">
        <v>35</v>
      </c>
    </row>
    <row r="43" spans="1:20" ht="18" customHeight="1" x14ac:dyDescent="0.2">
      <c r="A43" s="69">
        <v>36</v>
      </c>
      <c r="B43" s="71" t="s">
        <v>75</v>
      </c>
      <c r="C43" s="79">
        <v>14</v>
      </c>
      <c r="D43" s="73">
        <v>2212133677.323</v>
      </c>
      <c r="E43" s="73">
        <v>0</v>
      </c>
      <c r="F43" s="74">
        <f t="shared" si="0"/>
        <v>2212133677.323</v>
      </c>
      <c r="G43" s="75">
        <v>40416610.670000002</v>
      </c>
      <c r="H43" s="75">
        <v>488822936.86000001</v>
      </c>
      <c r="I43" s="73">
        <v>242955007.53</v>
      </c>
      <c r="J43" s="76">
        <f t="shared" si="1"/>
        <v>1439939122.2629998</v>
      </c>
      <c r="K43" s="74">
        <v>439228857.47000003</v>
      </c>
      <c r="L43" s="74">
        <v>140239098.81040001</v>
      </c>
      <c r="M43" s="74">
        <v>45099138.980499998</v>
      </c>
      <c r="N43" s="74">
        <v>7021294.3932999996</v>
      </c>
      <c r="O43" s="76">
        <v>1250224218.0455999</v>
      </c>
      <c r="P43" s="77">
        <v>0</v>
      </c>
      <c r="Q43" s="77">
        <f t="shared" si="2"/>
        <v>1250224218.0455999</v>
      </c>
      <c r="R43" s="77">
        <f t="shared" si="3"/>
        <v>4093946285.0228004</v>
      </c>
      <c r="S43" s="78">
        <f t="shared" si="4"/>
        <v>3321751729.9628</v>
      </c>
      <c r="T43" s="69">
        <v>36</v>
      </c>
    </row>
    <row r="44" spans="1:20" ht="18" customHeight="1" thickBot="1" x14ac:dyDescent="0.25">
      <c r="A44" s="69">
        <v>37</v>
      </c>
      <c r="B44" s="80" t="s">
        <v>908</v>
      </c>
      <c r="C44" s="80"/>
      <c r="D44" s="73"/>
      <c r="E44" s="73">
        <v>177568336.84290001</v>
      </c>
      <c r="F44" s="74">
        <f t="shared" si="0"/>
        <v>177568336.84290001</v>
      </c>
      <c r="G44" s="75">
        <v>0</v>
      </c>
      <c r="H44" s="75">
        <v>0</v>
      </c>
      <c r="I44" s="73">
        <v>0</v>
      </c>
      <c r="J44" s="76">
        <f>F44-G44-H44-I44</f>
        <v>177568336.84290001</v>
      </c>
      <c r="K44" s="74">
        <v>29713881.4811</v>
      </c>
      <c r="L44" s="74">
        <v>0</v>
      </c>
      <c r="M44" s="74">
        <v>3050961.8113000002</v>
      </c>
      <c r="N44" s="74">
        <v>0</v>
      </c>
      <c r="O44" s="76">
        <v>0</v>
      </c>
      <c r="P44" s="77">
        <v>0</v>
      </c>
      <c r="Q44" s="77">
        <f t="shared" si="2"/>
        <v>0</v>
      </c>
      <c r="R44" s="77">
        <f>F44+K44+L44+M44+N44+O44</f>
        <v>210333180.13530001</v>
      </c>
      <c r="S44" s="78">
        <f t="shared" si="4"/>
        <v>210333180.13530001</v>
      </c>
      <c r="T44" s="69">
        <v>37</v>
      </c>
    </row>
    <row r="45" spans="1:20" ht="18" customHeight="1" thickTop="1" thickBot="1" x14ac:dyDescent="0.3">
      <c r="A45" s="69"/>
      <c r="B45" s="130" t="s">
        <v>17</v>
      </c>
      <c r="C45" s="130"/>
      <c r="D45" s="81">
        <f>SUM(D8:D44)</f>
        <v>84296337268.933105</v>
      </c>
      <c r="E45" s="81">
        <f>SUM(E8:E44)</f>
        <v>21581260419.981495</v>
      </c>
      <c r="F45" s="81">
        <f t="shared" ref="F45:S45" si="5">SUM(F8:F44)</f>
        <v>105877597688.9146</v>
      </c>
      <c r="G45" s="81">
        <f t="shared" si="5"/>
        <v>6451100136.329999</v>
      </c>
      <c r="H45" s="81">
        <f t="shared" si="5"/>
        <v>5135678481.6350002</v>
      </c>
      <c r="I45" s="81">
        <f t="shared" si="5"/>
        <v>13971553659.790005</v>
      </c>
      <c r="J45" s="85">
        <f t="shared" si="5"/>
        <v>80319265411.159592</v>
      </c>
      <c r="K45" s="85">
        <f t="shared" si="5"/>
        <v>26097407999.989994</v>
      </c>
      <c r="L45" s="85">
        <f t="shared" si="5"/>
        <v>5343999999.9998016</v>
      </c>
      <c r="M45" s="85">
        <f>SUM(M8:M44)</f>
        <v>2679629560.7514</v>
      </c>
      <c r="N45" s="85">
        <f t="shared" si="5"/>
        <v>267555892.44420004</v>
      </c>
      <c r="O45" s="85">
        <f t="shared" si="5"/>
        <v>58805435995.479988</v>
      </c>
      <c r="P45" s="85">
        <f t="shared" ref="P45" si="6">SUM(P8:P44)</f>
        <v>1000000000</v>
      </c>
      <c r="Q45" s="85">
        <f t="shared" ref="Q45" si="7">SUM(Q8:Q44)</f>
        <v>57805435995.479988</v>
      </c>
      <c r="R45" s="85">
        <f t="shared" si="5"/>
        <v>199071627137.57999</v>
      </c>
      <c r="S45" s="85">
        <f t="shared" si="5"/>
        <v>172513294859.82498</v>
      </c>
      <c r="T45" s="65"/>
    </row>
    <row r="46" spans="1:20" ht="13.5" thickTop="1" x14ac:dyDescent="0.2">
      <c r="A46" s="65"/>
      <c r="B46" s="121" t="s">
        <v>37</v>
      </c>
      <c r="C46" s="122"/>
      <c r="D46" s="123">
        <v>0</v>
      </c>
      <c r="E46" s="124">
        <v>-1.068115234375E-4</v>
      </c>
      <c r="F46" s="65"/>
      <c r="G46" s="65"/>
      <c r="H46" s="82"/>
      <c r="I46" s="82"/>
      <c r="J46" s="109"/>
      <c r="K46" s="110"/>
      <c r="L46" s="111"/>
      <c r="M46" s="111"/>
      <c r="N46" s="111"/>
      <c r="O46" s="112"/>
      <c r="P46" s="112"/>
      <c r="Q46" s="112"/>
      <c r="R46" s="113"/>
      <c r="S46" s="113"/>
      <c r="T46" s="65"/>
    </row>
    <row r="47" spans="1:20" x14ac:dyDescent="0.2">
      <c r="A47" s="65"/>
      <c r="B47" s="65" t="s">
        <v>28</v>
      </c>
      <c r="C47" s="65"/>
      <c r="D47" s="65"/>
      <c r="E47" s="65"/>
      <c r="F47" s="65"/>
      <c r="G47" s="65"/>
      <c r="H47" s="65"/>
      <c r="I47" s="82"/>
      <c r="J47" s="114"/>
      <c r="K47" s="115"/>
      <c r="L47" s="115"/>
      <c r="M47" s="115"/>
      <c r="N47" s="116"/>
      <c r="O47" s="117"/>
      <c r="P47" s="117"/>
      <c r="Q47" s="117"/>
      <c r="R47" s="116"/>
      <c r="S47" s="116"/>
      <c r="T47" s="65"/>
    </row>
    <row r="48" spans="1:20" x14ac:dyDescent="0.2">
      <c r="A48" s="65"/>
      <c r="B48" s="65" t="s">
        <v>909</v>
      </c>
      <c r="C48" s="65"/>
      <c r="D48" s="65"/>
      <c r="E48" s="65"/>
      <c r="F48" s="65"/>
      <c r="G48" s="65"/>
      <c r="H48" s="65"/>
      <c r="I48" s="83"/>
      <c r="J48" s="82"/>
      <c r="K48" s="65"/>
      <c r="L48" s="65"/>
      <c r="M48" s="65"/>
      <c r="N48" s="65"/>
      <c r="O48" s="65"/>
      <c r="P48" s="65"/>
      <c r="Q48" s="65"/>
      <c r="R48" s="65"/>
      <c r="S48" s="65"/>
      <c r="T48" s="65"/>
    </row>
    <row r="49" spans="1:20" x14ac:dyDescent="0.2">
      <c r="A49" s="65"/>
      <c r="B49" s="65"/>
      <c r="C49" s="84" t="s">
        <v>36</v>
      </c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</row>
    <row r="50" spans="1:20" x14ac:dyDescent="0.2">
      <c r="S50" s="22"/>
    </row>
  </sheetData>
  <mergeCells count="21">
    <mergeCell ref="K5:K6"/>
    <mergeCell ref="A2:S2"/>
    <mergeCell ref="A5:A6"/>
    <mergeCell ref="T5:T6"/>
    <mergeCell ref="D3:S3"/>
    <mergeCell ref="J5:J6"/>
    <mergeCell ref="O5:O6"/>
    <mergeCell ref="R5:R6"/>
    <mergeCell ref="S5:S6"/>
    <mergeCell ref="L5:L6"/>
    <mergeCell ref="N5:N6"/>
    <mergeCell ref="P5:P6"/>
    <mergeCell ref="Q5:Q6"/>
    <mergeCell ref="M5:M6"/>
    <mergeCell ref="B45:C45"/>
    <mergeCell ref="G5:I5"/>
    <mergeCell ref="F5:F6"/>
    <mergeCell ref="E5:E6"/>
    <mergeCell ref="D5:D6"/>
    <mergeCell ref="C5:C6"/>
    <mergeCell ref="B5:B6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">
    <pageSetUpPr fitToPage="1"/>
  </sheetPr>
  <dimension ref="A1:AA414"/>
  <sheetViews>
    <sheetView topLeftCell="B4" workbookViewId="0">
      <pane xSplit="2" ySplit="3" topLeftCell="D7" activePane="bottomRight" state="frozen"/>
      <selection activeCell="B4" sqref="B4"/>
      <selection pane="topRight" activeCell="E4" sqref="E4"/>
      <selection pane="bottomLeft" activeCell="B7" sqref="B7"/>
      <selection pane="bottomRight" activeCell="P414" sqref="P414"/>
    </sheetView>
  </sheetViews>
  <sheetFormatPr defaultRowHeight="12.75" x14ac:dyDescent="0.2"/>
  <cols>
    <col min="1" max="1" width="9.28515625" bestFit="1" customWidth="1"/>
    <col min="2" max="2" width="16.7109375" customWidth="1"/>
    <col min="3" max="3" width="9.28515625" customWidth="1"/>
    <col min="4" max="4" width="25.140625" customWidth="1"/>
    <col min="5" max="5" width="23.5703125" customWidth="1"/>
    <col min="6" max="6" width="19.28515625" customWidth="1"/>
    <col min="7" max="7" width="19.85546875" customWidth="1"/>
    <col min="8" max="8" width="22" customWidth="1"/>
    <col min="9" max="10" width="19.85546875" customWidth="1"/>
    <col min="11" max="11" width="18.42578125" customWidth="1"/>
    <col min="12" max="12" width="19.7109375" bestFit="1" customWidth="1"/>
    <col min="13" max="13" width="0.7109375" customWidth="1"/>
    <col min="14" max="14" width="4.7109375" style="13" customWidth="1"/>
    <col min="15" max="15" width="11.85546875" bestFit="1" customWidth="1"/>
    <col min="16" max="16" width="9.42578125" bestFit="1" customWidth="1"/>
    <col min="17" max="17" width="23.42578125" customWidth="1"/>
    <col min="18" max="19" width="18.7109375" customWidth="1"/>
    <col min="20" max="21" width="21.85546875" customWidth="1"/>
    <col min="22" max="23" width="18.7109375" customWidth="1"/>
    <col min="24" max="24" width="18.5703125" customWidth="1"/>
    <col min="25" max="25" width="22.140625" bestFit="1" customWidth="1"/>
    <col min="27" max="27" width="18" customWidth="1"/>
  </cols>
  <sheetData>
    <row r="1" spans="1:25" ht="26.25" x14ac:dyDescent="0.4">
      <c r="A1" s="140" t="s">
        <v>34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</row>
    <row r="2" spans="1:25" ht="26.25" hidden="1" x14ac:dyDescent="0.4">
      <c r="A2" s="20"/>
      <c r="B2" s="20"/>
      <c r="C2" s="20"/>
      <c r="D2" s="20"/>
      <c r="E2" s="86"/>
      <c r="F2" s="86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86"/>
      <c r="S2" s="86"/>
      <c r="T2" s="20"/>
      <c r="U2" s="20"/>
      <c r="V2" s="20"/>
      <c r="W2" s="20"/>
      <c r="X2" s="20"/>
      <c r="Y2" s="20"/>
    </row>
    <row r="3" spans="1:25" ht="18" x14ac:dyDescent="0.25">
      <c r="M3" s="18" t="s">
        <v>24</v>
      </c>
    </row>
    <row r="4" spans="1:25" ht="45" customHeight="1" x14ac:dyDescent="0.3">
      <c r="B4" s="141" t="s">
        <v>949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</row>
    <row r="5" spans="1:25" x14ac:dyDescent="0.2">
      <c r="M5" s="13">
        <v>0</v>
      </c>
    </row>
    <row r="6" spans="1:25" ht="91.5" customHeight="1" x14ac:dyDescent="0.2">
      <c r="A6" s="9" t="s">
        <v>0</v>
      </c>
      <c r="B6" s="2" t="s">
        <v>11</v>
      </c>
      <c r="C6" s="2" t="s">
        <v>0</v>
      </c>
      <c r="D6" s="2"/>
      <c r="E6" s="2" t="s">
        <v>7</v>
      </c>
      <c r="F6" s="2" t="s">
        <v>911</v>
      </c>
      <c r="G6" s="2" t="s">
        <v>895</v>
      </c>
      <c r="H6" s="2" t="s">
        <v>920</v>
      </c>
      <c r="I6" s="2" t="s">
        <v>919</v>
      </c>
      <c r="J6" s="2" t="s">
        <v>921</v>
      </c>
      <c r="K6" s="2" t="s">
        <v>12</v>
      </c>
      <c r="L6" s="2" t="s">
        <v>25</v>
      </c>
      <c r="M6" s="7"/>
      <c r="N6" s="14"/>
      <c r="O6" s="2" t="s">
        <v>11</v>
      </c>
      <c r="P6" s="2" t="s">
        <v>0</v>
      </c>
      <c r="Q6" s="2" t="s">
        <v>7</v>
      </c>
      <c r="R6" s="2" t="s">
        <v>7</v>
      </c>
      <c r="S6" s="2" t="s">
        <v>911</v>
      </c>
      <c r="T6" s="2" t="s">
        <v>895</v>
      </c>
      <c r="U6" s="2" t="s">
        <v>920</v>
      </c>
      <c r="V6" s="2" t="s">
        <v>919</v>
      </c>
      <c r="W6" s="2" t="s">
        <v>921</v>
      </c>
      <c r="X6" s="2" t="s">
        <v>12</v>
      </c>
      <c r="Y6" s="2" t="s">
        <v>25</v>
      </c>
    </row>
    <row r="7" spans="1:25" ht="14.25" x14ac:dyDescent="0.2">
      <c r="A7" s="1"/>
      <c r="B7" s="1"/>
      <c r="C7" s="1"/>
      <c r="D7" s="103"/>
      <c r="E7" s="103" t="s">
        <v>896</v>
      </c>
      <c r="F7" s="103" t="s">
        <v>896</v>
      </c>
      <c r="G7" s="103" t="s">
        <v>896</v>
      </c>
      <c r="H7" s="103" t="s">
        <v>896</v>
      </c>
      <c r="I7" s="103" t="s">
        <v>896</v>
      </c>
      <c r="J7" s="103" t="s">
        <v>896</v>
      </c>
      <c r="K7" s="103" t="s">
        <v>896</v>
      </c>
      <c r="L7" s="103" t="s">
        <v>896</v>
      </c>
      <c r="M7" s="7"/>
      <c r="N7" s="14"/>
      <c r="O7" s="3"/>
      <c r="P7" s="3"/>
      <c r="Q7" s="103"/>
      <c r="R7" s="103" t="s">
        <v>896</v>
      </c>
      <c r="S7" s="103" t="s">
        <v>896</v>
      </c>
      <c r="T7" s="103" t="s">
        <v>896</v>
      </c>
      <c r="U7" s="103" t="s">
        <v>896</v>
      </c>
      <c r="V7" s="103" t="s">
        <v>896</v>
      </c>
      <c r="W7" s="103" t="s">
        <v>896</v>
      </c>
      <c r="X7" s="103" t="s">
        <v>896</v>
      </c>
      <c r="Y7" s="103" t="s">
        <v>896</v>
      </c>
    </row>
    <row r="8" spans="1:25" ht="24.95" customHeight="1" x14ac:dyDescent="0.2">
      <c r="A8" s="146">
        <v>1</v>
      </c>
      <c r="B8" s="142" t="s">
        <v>40</v>
      </c>
      <c r="C8" s="1">
        <v>1</v>
      </c>
      <c r="D8" s="4" t="s">
        <v>78</v>
      </c>
      <c r="E8" s="104">
        <v>69106351.473499998</v>
      </c>
      <c r="F8" s="4">
        <f>-6627083.41</f>
        <v>-6627083.4100000001</v>
      </c>
      <c r="G8" s="4">
        <v>13721369.604900001</v>
      </c>
      <c r="H8" s="4">
        <v>4381024.7780999998</v>
      </c>
      <c r="I8" s="4">
        <v>1408882.7368000001</v>
      </c>
      <c r="J8" s="4">
        <v>219343.00039999999</v>
      </c>
      <c r="K8" s="4">
        <v>36129649.407600001</v>
      </c>
      <c r="L8" s="5">
        <f>SUM(E8:K8)</f>
        <v>118339537.59130001</v>
      </c>
      <c r="M8" s="7"/>
      <c r="N8" s="145">
        <v>19</v>
      </c>
      <c r="O8" s="142" t="s">
        <v>58</v>
      </c>
      <c r="P8" s="8">
        <v>26</v>
      </c>
      <c r="Q8" s="4" t="s">
        <v>458</v>
      </c>
      <c r="R8" s="4">
        <v>73158226.941300005</v>
      </c>
      <c r="S8" s="4">
        <f t="shared" ref="S8:S25" si="0">-6627083.41</f>
        <v>-6627083.4100000001</v>
      </c>
      <c r="T8" s="4">
        <v>14525887.2751</v>
      </c>
      <c r="U8" s="4">
        <v>4637895.0431000004</v>
      </c>
      <c r="V8" s="4">
        <v>1491488.9992</v>
      </c>
      <c r="W8" s="4">
        <v>232203.62040000001</v>
      </c>
      <c r="X8" s="4">
        <v>40098814.671400003</v>
      </c>
      <c r="Y8" s="5">
        <f>SUM(R8:X8)</f>
        <v>127517433.14050001</v>
      </c>
    </row>
    <row r="9" spans="1:25" ht="24.95" customHeight="1" x14ac:dyDescent="0.2">
      <c r="A9" s="146"/>
      <c r="B9" s="143"/>
      <c r="C9" s="1">
        <v>2</v>
      </c>
      <c r="D9" s="4" t="s">
        <v>79</v>
      </c>
      <c r="E9" s="104">
        <v>115294944.89229999</v>
      </c>
      <c r="F9" s="4">
        <f t="shared" ref="F9:F24" si="1">-6627083.41</f>
        <v>-6627083.4100000001</v>
      </c>
      <c r="G9" s="4">
        <v>22892317.691599999</v>
      </c>
      <c r="H9" s="4">
        <v>7309169.1224999996</v>
      </c>
      <c r="I9" s="4">
        <v>2350537.3100999999</v>
      </c>
      <c r="J9" s="4">
        <v>365945.22220000002</v>
      </c>
      <c r="K9" s="4">
        <v>64040808.647799999</v>
      </c>
      <c r="L9" s="5">
        <f t="shared" ref="L9:L24" si="2">SUM(E9:K9)</f>
        <v>205626639.47649997</v>
      </c>
      <c r="M9" s="7"/>
      <c r="N9" s="145"/>
      <c r="O9" s="143"/>
      <c r="P9" s="8">
        <v>27</v>
      </c>
      <c r="Q9" s="4" t="s">
        <v>459</v>
      </c>
      <c r="R9" s="4">
        <v>71646316.905699998</v>
      </c>
      <c r="S9" s="4">
        <f t="shared" si="0"/>
        <v>-6627083.4100000001</v>
      </c>
      <c r="T9" s="4">
        <v>14225690.8971</v>
      </c>
      <c r="U9" s="4">
        <v>4542046.9019999998</v>
      </c>
      <c r="V9" s="4">
        <v>1460665.4365999999</v>
      </c>
      <c r="W9" s="4">
        <v>227404.8302</v>
      </c>
      <c r="X9" s="4">
        <v>43061669.044100001</v>
      </c>
      <c r="Y9" s="5">
        <f t="shared" ref="Y9:Y72" si="3">SUM(R9:X9)</f>
        <v>128536710.6057</v>
      </c>
    </row>
    <row r="10" spans="1:25" ht="24.95" customHeight="1" x14ac:dyDescent="0.2">
      <c r="A10" s="146"/>
      <c r="B10" s="143"/>
      <c r="C10" s="1">
        <v>3</v>
      </c>
      <c r="D10" s="4" t="s">
        <v>80</v>
      </c>
      <c r="E10" s="104">
        <v>81122687.688899994</v>
      </c>
      <c r="F10" s="4">
        <f t="shared" si="1"/>
        <v>-6627083.4100000001</v>
      </c>
      <c r="G10" s="4">
        <v>16107265.937000001</v>
      </c>
      <c r="H10" s="4">
        <v>5142805.2161999997</v>
      </c>
      <c r="I10" s="4">
        <v>1653861.7915000001</v>
      </c>
      <c r="J10" s="4">
        <v>257482.75440000001</v>
      </c>
      <c r="K10" s="4">
        <v>41662934.1215</v>
      </c>
      <c r="L10" s="5">
        <f t="shared" si="2"/>
        <v>139319954.0995</v>
      </c>
      <c r="M10" s="7"/>
      <c r="N10" s="145"/>
      <c r="O10" s="143"/>
      <c r="P10" s="8">
        <v>28</v>
      </c>
      <c r="Q10" s="4" t="s">
        <v>460</v>
      </c>
      <c r="R10" s="4">
        <v>71711172.762899995</v>
      </c>
      <c r="S10" s="4">
        <f t="shared" si="0"/>
        <v>-6627083.4100000001</v>
      </c>
      <c r="T10" s="4">
        <v>14238568.3124</v>
      </c>
      <c r="U10" s="4">
        <v>4546158.4649999999</v>
      </c>
      <c r="V10" s="4">
        <v>1461987.6638</v>
      </c>
      <c r="W10" s="4">
        <v>227610.68210000001</v>
      </c>
      <c r="X10" s="4">
        <v>42357811.372500002</v>
      </c>
      <c r="Y10" s="5">
        <f t="shared" si="3"/>
        <v>127916225.8487</v>
      </c>
    </row>
    <row r="11" spans="1:25" ht="24.95" customHeight="1" x14ac:dyDescent="0.2">
      <c r="A11" s="146"/>
      <c r="B11" s="143"/>
      <c r="C11" s="1">
        <v>4</v>
      </c>
      <c r="D11" s="4" t="s">
        <v>81</v>
      </c>
      <c r="E11" s="104">
        <v>82655232.692399994</v>
      </c>
      <c r="F11" s="4">
        <f t="shared" si="1"/>
        <v>-6627083.4100000001</v>
      </c>
      <c r="G11" s="4">
        <v>16411559.478499999</v>
      </c>
      <c r="H11" s="4">
        <v>5239961.5192999998</v>
      </c>
      <c r="I11" s="4">
        <v>1685106.0426</v>
      </c>
      <c r="J11" s="4">
        <v>262347.03980000003</v>
      </c>
      <c r="K11" s="4">
        <v>43595498.961800002</v>
      </c>
      <c r="L11" s="5">
        <f t="shared" si="2"/>
        <v>143222622.32440001</v>
      </c>
      <c r="M11" s="7"/>
      <c r="N11" s="145"/>
      <c r="O11" s="143"/>
      <c r="P11" s="8">
        <v>29</v>
      </c>
      <c r="Q11" s="4" t="s">
        <v>461</v>
      </c>
      <c r="R11" s="4">
        <v>84989640.288699999</v>
      </c>
      <c r="S11" s="4">
        <f t="shared" si="0"/>
        <v>-6627083.4100000001</v>
      </c>
      <c r="T11" s="4">
        <v>16875066.3596</v>
      </c>
      <c r="U11" s="4">
        <v>5387952.2220999999</v>
      </c>
      <c r="V11" s="4">
        <v>1732698.0004</v>
      </c>
      <c r="W11" s="4">
        <v>269756.43060000002</v>
      </c>
      <c r="X11" s="4">
        <v>49925384.152599998</v>
      </c>
      <c r="Y11" s="5">
        <f t="shared" si="3"/>
        <v>152553414.044</v>
      </c>
    </row>
    <row r="12" spans="1:25" ht="24.95" customHeight="1" x14ac:dyDescent="0.2">
      <c r="A12" s="146"/>
      <c r="B12" s="143"/>
      <c r="C12" s="1">
        <v>5</v>
      </c>
      <c r="D12" s="4" t="s">
        <v>82</v>
      </c>
      <c r="E12" s="104">
        <v>75232449.866300002</v>
      </c>
      <c r="F12" s="4">
        <f t="shared" si="1"/>
        <v>-6627083.4100000001</v>
      </c>
      <c r="G12" s="4">
        <v>14937733.346999999</v>
      </c>
      <c r="H12" s="4">
        <v>4769391.2346999999</v>
      </c>
      <c r="I12" s="4">
        <v>1533776.5286000001</v>
      </c>
      <c r="J12" s="4">
        <v>238787.18719999999</v>
      </c>
      <c r="K12" s="4">
        <v>38820947.762100004</v>
      </c>
      <c r="L12" s="5">
        <f t="shared" si="2"/>
        <v>128906002.51590002</v>
      </c>
      <c r="M12" s="7"/>
      <c r="N12" s="145"/>
      <c r="O12" s="143"/>
      <c r="P12" s="8">
        <v>30</v>
      </c>
      <c r="Q12" s="4" t="s">
        <v>462</v>
      </c>
      <c r="R12" s="4">
        <v>85654512.349299997</v>
      </c>
      <c r="S12" s="4">
        <f t="shared" si="0"/>
        <v>-6627083.4100000001</v>
      </c>
      <c r="T12" s="4">
        <v>17007079.6274</v>
      </c>
      <c r="U12" s="4">
        <v>5430102.0521999998</v>
      </c>
      <c r="V12" s="4">
        <v>1746252.8581999999</v>
      </c>
      <c r="W12" s="4">
        <v>271866.7292</v>
      </c>
      <c r="X12" s="4">
        <v>49166209.514300004</v>
      </c>
      <c r="Y12" s="5">
        <f t="shared" si="3"/>
        <v>152648939.72060001</v>
      </c>
    </row>
    <row r="13" spans="1:25" ht="24.95" customHeight="1" x14ac:dyDescent="0.2">
      <c r="A13" s="146"/>
      <c r="B13" s="143"/>
      <c r="C13" s="1">
        <v>6</v>
      </c>
      <c r="D13" s="4" t="s">
        <v>83</v>
      </c>
      <c r="E13" s="104">
        <v>77695674.653400004</v>
      </c>
      <c r="F13" s="4">
        <f t="shared" si="1"/>
        <v>-6627083.4100000001</v>
      </c>
      <c r="G13" s="4">
        <v>15426817.4471</v>
      </c>
      <c r="H13" s="4">
        <v>4925548.3547999999</v>
      </c>
      <c r="I13" s="4">
        <v>1583994.7039999999</v>
      </c>
      <c r="J13" s="4">
        <v>246605.44270000001</v>
      </c>
      <c r="K13" s="4">
        <v>40209694.767399997</v>
      </c>
      <c r="L13" s="5">
        <f t="shared" si="2"/>
        <v>133461251.9594</v>
      </c>
      <c r="M13" s="7"/>
      <c r="N13" s="145"/>
      <c r="O13" s="143"/>
      <c r="P13" s="8">
        <v>31</v>
      </c>
      <c r="Q13" s="4" t="s">
        <v>64</v>
      </c>
      <c r="R13" s="4">
        <v>148094381.89140001</v>
      </c>
      <c r="S13" s="4">
        <f t="shared" si="0"/>
        <v>-6627083.4100000001</v>
      </c>
      <c r="T13" s="4">
        <v>29404789.9652</v>
      </c>
      <c r="U13" s="4">
        <v>9388502.5431999993</v>
      </c>
      <c r="V13" s="4">
        <v>3019224.9138000002</v>
      </c>
      <c r="W13" s="4">
        <v>470050.36989999999</v>
      </c>
      <c r="X13" s="4">
        <v>82945290.238100007</v>
      </c>
      <c r="Y13" s="5">
        <f t="shared" si="3"/>
        <v>266695156.51160002</v>
      </c>
    </row>
    <row r="14" spans="1:25" ht="24.95" customHeight="1" x14ac:dyDescent="0.2">
      <c r="A14" s="146"/>
      <c r="B14" s="143"/>
      <c r="C14" s="1">
        <v>7</v>
      </c>
      <c r="D14" s="4" t="s">
        <v>84</v>
      </c>
      <c r="E14" s="104">
        <v>75385614.846300006</v>
      </c>
      <c r="F14" s="4">
        <f t="shared" si="1"/>
        <v>-6627083.4100000001</v>
      </c>
      <c r="G14" s="4">
        <v>14968144.9265</v>
      </c>
      <c r="H14" s="4">
        <v>4779101.1897999998</v>
      </c>
      <c r="I14" s="4">
        <v>1536899.1285999999</v>
      </c>
      <c r="J14" s="4">
        <v>239273.3316</v>
      </c>
      <c r="K14" s="4">
        <v>38535893.345299996</v>
      </c>
      <c r="L14" s="5">
        <f t="shared" si="2"/>
        <v>128817843.3581</v>
      </c>
      <c r="M14" s="7"/>
      <c r="N14" s="145"/>
      <c r="O14" s="143"/>
      <c r="P14" s="8">
        <v>32</v>
      </c>
      <c r="Q14" s="4" t="s">
        <v>463</v>
      </c>
      <c r="R14" s="4">
        <v>74177205.936499998</v>
      </c>
      <c r="S14" s="4">
        <f t="shared" si="0"/>
        <v>-6627083.4100000001</v>
      </c>
      <c r="T14" s="4">
        <v>14728210.029999999</v>
      </c>
      <c r="U14" s="4">
        <v>4702493.6239</v>
      </c>
      <c r="V14" s="4">
        <v>1512263.0941999999</v>
      </c>
      <c r="W14" s="4">
        <v>235437.85149999999</v>
      </c>
      <c r="X14" s="4">
        <v>43135601.449299999</v>
      </c>
      <c r="Y14" s="5">
        <f t="shared" si="3"/>
        <v>131864128.57539999</v>
      </c>
    </row>
    <row r="15" spans="1:25" ht="24.95" customHeight="1" x14ac:dyDescent="0.2">
      <c r="A15" s="146"/>
      <c r="B15" s="143"/>
      <c r="C15" s="1">
        <v>8</v>
      </c>
      <c r="D15" s="4" t="s">
        <v>85</v>
      </c>
      <c r="E15" s="104">
        <v>73505675.213100001</v>
      </c>
      <c r="F15" s="4">
        <f t="shared" si="1"/>
        <v>-6627083.4100000001</v>
      </c>
      <c r="G15" s="4">
        <v>14594874.6555</v>
      </c>
      <c r="H15" s="4">
        <v>4659921.6651999997</v>
      </c>
      <c r="I15" s="4">
        <v>1498572.4850999999</v>
      </c>
      <c r="J15" s="4">
        <v>233306.4184</v>
      </c>
      <c r="K15" s="4">
        <v>36743164.8561</v>
      </c>
      <c r="L15" s="5">
        <f t="shared" si="2"/>
        <v>124608431.88339999</v>
      </c>
      <c r="M15" s="7"/>
      <c r="N15" s="145"/>
      <c r="O15" s="143"/>
      <c r="P15" s="8">
        <v>33</v>
      </c>
      <c r="Q15" s="4" t="s">
        <v>464</v>
      </c>
      <c r="R15" s="4">
        <v>73411033.152700007</v>
      </c>
      <c r="S15" s="4">
        <f t="shared" si="0"/>
        <v>-6627083.4100000001</v>
      </c>
      <c r="T15" s="4">
        <v>14576083.058700001</v>
      </c>
      <c r="U15" s="4">
        <v>4653921.7939999998</v>
      </c>
      <c r="V15" s="4">
        <v>1496643.0016000001</v>
      </c>
      <c r="W15" s="4">
        <v>233006.02530000001</v>
      </c>
      <c r="X15" s="4">
        <v>39549350.447400004</v>
      </c>
      <c r="Y15" s="5">
        <f t="shared" si="3"/>
        <v>127292954.0697</v>
      </c>
    </row>
    <row r="16" spans="1:25" ht="24.95" customHeight="1" x14ac:dyDescent="0.2">
      <c r="A16" s="146"/>
      <c r="B16" s="143"/>
      <c r="C16" s="1">
        <v>9</v>
      </c>
      <c r="D16" s="4" t="s">
        <v>86</v>
      </c>
      <c r="E16" s="104">
        <v>79302155.949599996</v>
      </c>
      <c r="F16" s="4">
        <f t="shared" si="1"/>
        <v>-6627083.4100000001</v>
      </c>
      <c r="G16" s="4">
        <v>15745791.3643</v>
      </c>
      <c r="H16" s="4">
        <v>5027391.8788000001</v>
      </c>
      <c r="I16" s="4">
        <v>1616746.3066</v>
      </c>
      <c r="J16" s="4">
        <v>251704.4013</v>
      </c>
      <c r="K16" s="4">
        <v>41109058.656099997</v>
      </c>
      <c r="L16" s="5">
        <f t="shared" si="2"/>
        <v>136425765.14669999</v>
      </c>
      <c r="M16" s="7"/>
      <c r="N16" s="145"/>
      <c r="O16" s="143"/>
      <c r="P16" s="8">
        <v>34</v>
      </c>
      <c r="Q16" s="4" t="s">
        <v>465</v>
      </c>
      <c r="R16" s="4">
        <v>87874865.961199999</v>
      </c>
      <c r="S16" s="4">
        <f t="shared" si="0"/>
        <v>-6627083.4100000001</v>
      </c>
      <c r="T16" s="4">
        <v>17447940.589000002</v>
      </c>
      <c r="U16" s="4">
        <v>5570862.2570000002</v>
      </c>
      <c r="V16" s="4">
        <v>1791519.5784</v>
      </c>
      <c r="W16" s="4">
        <v>278914.11359999998</v>
      </c>
      <c r="X16" s="4">
        <v>50396769.404399998</v>
      </c>
      <c r="Y16" s="5">
        <f t="shared" si="3"/>
        <v>156733788.49360001</v>
      </c>
    </row>
    <row r="17" spans="1:27" ht="24.95" customHeight="1" x14ac:dyDescent="0.2">
      <c r="A17" s="146"/>
      <c r="B17" s="143"/>
      <c r="C17" s="1">
        <v>10</v>
      </c>
      <c r="D17" s="4" t="s">
        <v>87</v>
      </c>
      <c r="E17" s="104">
        <v>80475642.171399996</v>
      </c>
      <c r="F17" s="4">
        <f t="shared" si="1"/>
        <v>-6627083.4100000001</v>
      </c>
      <c r="G17" s="4">
        <v>15978792.207599999</v>
      </c>
      <c r="H17" s="4">
        <v>5101785.5069000004</v>
      </c>
      <c r="I17" s="4">
        <v>1640670.3663999999</v>
      </c>
      <c r="J17" s="4">
        <v>255429.03709999999</v>
      </c>
      <c r="K17" s="4">
        <v>42653963.605700001</v>
      </c>
      <c r="L17" s="5">
        <f t="shared" si="2"/>
        <v>139479199.4851</v>
      </c>
      <c r="M17" s="7"/>
      <c r="N17" s="145"/>
      <c r="O17" s="143"/>
      <c r="P17" s="8">
        <v>35</v>
      </c>
      <c r="Q17" s="4" t="s">
        <v>466</v>
      </c>
      <c r="R17" s="4">
        <v>72505234.3169</v>
      </c>
      <c r="S17" s="4">
        <f t="shared" si="0"/>
        <v>-6627083.4100000001</v>
      </c>
      <c r="T17" s="4">
        <v>14396232.7216</v>
      </c>
      <c r="U17" s="4">
        <v>4596498.3147</v>
      </c>
      <c r="V17" s="4">
        <v>1478176.3293999999</v>
      </c>
      <c r="W17" s="4">
        <v>230131.02710000001</v>
      </c>
      <c r="X17" s="4">
        <v>42709299.084200002</v>
      </c>
      <c r="Y17" s="5">
        <f t="shared" si="3"/>
        <v>129288488.38389999</v>
      </c>
    </row>
    <row r="18" spans="1:27" ht="24.95" customHeight="1" x14ac:dyDescent="0.2">
      <c r="A18" s="146"/>
      <c r="B18" s="143"/>
      <c r="C18" s="1">
        <v>11</v>
      </c>
      <c r="D18" s="4" t="s">
        <v>88</v>
      </c>
      <c r="E18" s="104">
        <v>88006551.847000003</v>
      </c>
      <c r="F18" s="4">
        <f t="shared" si="1"/>
        <v>-6627083.4100000001</v>
      </c>
      <c r="G18" s="4">
        <v>17474087.399999999</v>
      </c>
      <c r="H18" s="4">
        <v>5579210.5363999996</v>
      </c>
      <c r="I18" s="4">
        <v>1794204.2805000001</v>
      </c>
      <c r="J18" s="4">
        <v>279332.08350000001</v>
      </c>
      <c r="K18" s="4">
        <v>48274326.224100001</v>
      </c>
      <c r="L18" s="5">
        <f t="shared" si="2"/>
        <v>154780628.96150002</v>
      </c>
      <c r="M18" s="7"/>
      <c r="N18" s="145"/>
      <c r="O18" s="143"/>
      <c r="P18" s="8">
        <v>36</v>
      </c>
      <c r="Q18" s="4" t="s">
        <v>467</v>
      </c>
      <c r="R18" s="4">
        <v>91768628.319999993</v>
      </c>
      <c r="S18" s="4">
        <f t="shared" si="0"/>
        <v>-6627083.4100000001</v>
      </c>
      <c r="T18" s="4">
        <v>18221064.206999999</v>
      </c>
      <c r="U18" s="4">
        <v>5817708.8783999998</v>
      </c>
      <c r="V18" s="4">
        <v>1870902.3622999999</v>
      </c>
      <c r="W18" s="4">
        <v>291272.88380000001</v>
      </c>
      <c r="X18" s="4">
        <v>52683468.701300003</v>
      </c>
      <c r="Y18" s="5">
        <f t="shared" si="3"/>
        <v>164025961.94279999</v>
      </c>
    </row>
    <row r="19" spans="1:27" ht="24.95" customHeight="1" x14ac:dyDescent="0.2">
      <c r="A19" s="146"/>
      <c r="B19" s="143"/>
      <c r="C19" s="1">
        <v>12</v>
      </c>
      <c r="D19" s="4" t="s">
        <v>89</v>
      </c>
      <c r="E19" s="104">
        <v>84734664.635499999</v>
      </c>
      <c r="F19" s="4">
        <f t="shared" si="1"/>
        <v>-6627083.4100000001</v>
      </c>
      <c r="G19" s="4">
        <v>16824439.823800001</v>
      </c>
      <c r="H19" s="4">
        <v>5371787.9386</v>
      </c>
      <c r="I19" s="4">
        <v>1727499.7690999999</v>
      </c>
      <c r="J19" s="4">
        <v>268947.14</v>
      </c>
      <c r="K19" s="4">
        <v>46023534.431900002</v>
      </c>
      <c r="L19" s="5">
        <f t="shared" si="2"/>
        <v>148323790.32890001</v>
      </c>
      <c r="M19" s="7"/>
      <c r="N19" s="145"/>
      <c r="O19" s="143"/>
      <c r="P19" s="8">
        <v>37</v>
      </c>
      <c r="Q19" s="4" t="s">
        <v>468</v>
      </c>
      <c r="R19" s="4">
        <v>80587567.288499996</v>
      </c>
      <c r="S19" s="4">
        <f t="shared" si="0"/>
        <v>-6627083.4100000001</v>
      </c>
      <c r="T19" s="4">
        <v>16001015.4312</v>
      </c>
      <c r="U19" s="4">
        <v>5108881.0444999998</v>
      </c>
      <c r="V19" s="4">
        <v>1642952.2024000001</v>
      </c>
      <c r="W19" s="4">
        <v>255784.28649999999</v>
      </c>
      <c r="X19" s="4">
        <v>48191236.948600002</v>
      </c>
      <c r="Y19" s="5">
        <f t="shared" si="3"/>
        <v>145160353.79170001</v>
      </c>
    </row>
    <row r="20" spans="1:27" ht="24.95" customHeight="1" x14ac:dyDescent="0.2">
      <c r="A20" s="146"/>
      <c r="B20" s="143"/>
      <c r="C20" s="1">
        <v>13</v>
      </c>
      <c r="D20" s="4" t="s">
        <v>90</v>
      </c>
      <c r="E20" s="104">
        <v>64705258.961000003</v>
      </c>
      <c r="F20" s="4">
        <f t="shared" si="1"/>
        <v>-6627083.4100000001</v>
      </c>
      <c r="G20" s="4">
        <v>12847513.3566</v>
      </c>
      <c r="H20" s="4">
        <v>4102015.7588</v>
      </c>
      <c r="I20" s="4">
        <v>1319156.9282</v>
      </c>
      <c r="J20" s="4">
        <v>205373.96840000001</v>
      </c>
      <c r="K20" s="4">
        <v>33935497.954499997</v>
      </c>
      <c r="L20" s="5">
        <f t="shared" si="2"/>
        <v>110487733.51750001</v>
      </c>
      <c r="M20" s="7"/>
      <c r="N20" s="145"/>
      <c r="O20" s="143"/>
      <c r="P20" s="8">
        <v>38</v>
      </c>
      <c r="Q20" s="4" t="s">
        <v>469</v>
      </c>
      <c r="R20" s="4">
        <v>83799274.570999995</v>
      </c>
      <c r="S20" s="4">
        <f t="shared" si="0"/>
        <v>-6627083.4100000001</v>
      </c>
      <c r="T20" s="4">
        <v>16638714.018200001</v>
      </c>
      <c r="U20" s="4">
        <v>5312488.5115999999</v>
      </c>
      <c r="V20" s="4">
        <v>1708429.8156000001</v>
      </c>
      <c r="W20" s="4">
        <v>265978.21950000001</v>
      </c>
      <c r="X20" s="4">
        <v>49834336.130900003</v>
      </c>
      <c r="Y20" s="5">
        <f t="shared" si="3"/>
        <v>150932137.85679999</v>
      </c>
    </row>
    <row r="21" spans="1:27" ht="24.95" customHeight="1" x14ac:dyDescent="0.2">
      <c r="A21" s="146"/>
      <c r="B21" s="143"/>
      <c r="C21" s="1">
        <v>14</v>
      </c>
      <c r="D21" s="4" t="s">
        <v>91</v>
      </c>
      <c r="E21" s="104">
        <v>61137631.603</v>
      </c>
      <c r="F21" s="4">
        <f t="shared" si="1"/>
        <v>-6627083.4100000001</v>
      </c>
      <c r="G21" s="4">
        <v>12139145.2754</v>
      </c>
      <c r="H21" s="4">
        <v>3875844.5962</v>
      </c>
      <c r="I21" s="4">
        <v>1246423.1131</v>
      </c>
      <c r="J21" s="4">
        <v>194050.348</v>
      </c>
      <c r="K21" s="4">
        <v>31839893.633400001</v>
      </c>
      <c r="L21" s="5">
        <f t="shared" si="2"/>
        <v>103805905.15910003</v>
      </c>
      <c r="M21" s="7"/>
      <c r="N21" s="145"/>
      <c r="O21" s="143"/>
      <c r="P21" s="8">
        <v>39</v>
      </c>
      <c r="Q21" s="4" t="s">
        <v>470</v>
      </c>
      <c r="R21" s="4">
        <v>65971274.012500003</v>
      </c>
      <c r="S21" s="4">
        <f t="shared" si="0"/>
        <v>-6627083.4100000001</v>
      </c>
      <c r="T21" s="4">
        <v>13098886.205499999</v>
      </c>
      <c r="U21" s="4">
        <v>4182275.2891000002</v>
      </c>
      <c r="V21" s="4">
        <v>1344967.3887</v>
      </c>
      <c r="W21" s="4">
        <v>209392.2899</v>
      </c>
      <c r="X21" s="4">
        <v>38926836.066500001</v>
      </c>
      <c r="Y21" s="5">
        <f t="shared" si="3"/>
        <v>117106547.84220001</v>
      </c>
    </row>
    <row r="22" spans="1:27" ht="24.95" customHeight="1" x14ac:dyDescent="0.2">
      <c r="A22" s="146"/>
      <c r="B22" s="143"/>
      <c r="C22" s="1">
        <v>15</v>
      </c>
      <c r="D22" s="4" t="s">
        <v>92</v>
      </c>
      <c r="E22" s="104">
        <v>63662182.589599997</v>
      </c>
      <c r="F22" s="4">
        <f t="shared" si="1"/>
        <v>-6627083.4100000001</v>
      </c>
      <c r="G22" s="4">
        <v>12640405.9618</v>
      </c>
      <c r="H22" s="4">
        <v>4035889.5153000001</v>
      </c>
      <c r="I22" s="4">
        <v>1297891.5559</v>
      </c>
      <c r="J22" s="4">
        <v>202063.2524</v>
      </c>
      <c r="K22" s="4">
        <v>34459288.753700003</v>
      </c>
      <c r="L22" s="5">
        <f t="shared" si="2"/>
        <v>109670638.21869999</v>
      </c>
      <c r="M22" s="7"/>
      <c r="N22" s="145"/>
      <c r="O22" s="143"/>
      <c r="P22" s="8">
        <v>40</v>
      </c>
      <c r="Q22" s="4" t="s">
        <v>471</v>
      </c>
      <c r="R22" s="4">
        <v>72735672.435299993</v>
      </c>
      <c r="S22" s="4">
        <f t="shared" si="0"/>
        <v>-6627083.4100000001</v>
      </c>
      <c r="T22" s="4">
        <v>14441987.221999999</v>
      </c>
      <c r="U22" s="4">
        <v>4611107.0312999999</v>
      </c>
      <c r="V22" s="4">
        <v>1482874.3097999999</v>
      </c>
      <c r="W22" s="4">
        <v>230862.43580000001</v>
      </c>
      <c r="X22" s="4">
        <v>44215561.5594</v>
      </c>
      <c r="Y22" s="5">
        <f t="shared" si="3"/>
        <v>131090981.58359998</v>
      </c>
    </row>
    <row r="23" spans="1:27" ht="24.95" customHeight="1" x14ac:dyDescent="0.2">
      <c r="A23" s="146"/>
      <c r="B23" s="143"/>
      <c r="C23" s="1">
        <v>16</v>
      </c>
      <c r="D23" s="4" t="s">
        <v>93</v>
      </c>
      <c r="E23" s="104">
        <v>94899784.681700006</v>
      </c>
      <c r="F23" s="4">
        <f t="shared" si="1"/>
        <v>-6627083.4100000001</v>
      </c>
      <c r="G23" s="4">
        <v>18842769.054900002</v>
      </c>
      <c r="H23" s="4">
        <v>6016209.7876000004</v>
      </c>
      <c r="I23" s="4">
        <v>1934737.7703</v>
      </c>
      <c r="J23" s="4">
        <v>301211.14870000002</v>
      </c>
      <c r="K23" s="4">
        <v>46114229.554300003</v>
      </c>
      <c r="L23" s="5">
        <f t="shared" si="2"/>
        <v>161481858.58750001</v>
      </c>
      <c r="M23" s="7"/>
      <c r="N23" s="145"/>
      <c r="O23" s="143"/>
      <c r="P23" s="8">
        <v>41</v>
      </c>
      <c r="Q23" s="4" t="s">
        <v>472</v>
      </c>
      <c r="R23" s="4">
        <v>89685667.257100001</v>
      </c>
      <c r="S23" s="4">
        <f t="shared" si="0"/>
        <v>-6627083.4100000001</v>
      </c>
      <c r="T23" s="4">
        <v>17807483.1395</v>
      </c>
      <c r="U23" s="4">
        <v>5685658.7291000001</v>
      </c>
      <c r="V23" s="4">
        <v>1828436.6869999999</v>
      </c>
      <c r="W23" s="4">
        <v>284661.5822</v>
      </c>
      <c r="X23" s="4">
        <v>50749668.713299997</v>
      </c>
      <c r="Y23" s="5">
        <f t="shared" si="3"/>
        <v>159414492.69820002</v>
      </c>
    </row>
    <row r="24" spans="1:27" ht="24.95" customHeight="1" x14ac:dyDescent="0.2">
      <c r="A24" s="146"/>
      <c r="B24" s="144"/>
      <c r="C24" s="1">
        <v>17</v>
      </c>
      <c r="D24" s="4" t="s">
        <v>94</v>
      </c>
      <c r="E24" s="104">
        <v>81998981.000300005</v>
      </c>
      <c r="F24" s="4">
        <f t="shared" si="1"/>
        <v>-6627083.4100000001</v>
      </c>
      <c r="G24" s="4">
        <v>16281257.822699999</v>
      </c>
      <c r="H24" s="4">
        <v>5198358.1809</v>
      </c>
      <c r="I24" s="4">
        <v>1671726.9297</v>
      </c>
      <c r="J24" s="4">
        <v>260264.10219999999</v>
      </c>
      <c r="K24" s="4">
        <v>38871853.487400003</v>
      </c>
      <c r="L24" s="5">
        <f t="shared" si="2"/>
        <v>137655358.11320001</v>
      </c>
      <c r="M24" s="7"/>
      <c r="N24" s="145"/>
      <c r="O24" s="143"/>
      <c r="P24" s="8">
        <v>42</v>
      </c>
      <c r="Q24" s="4" t="s">
        <v>473</v>
      </c>
      <c r="R24" s="4">
        <v>104857942.94400001</v>
      </c>
      <c r="S24" s="4">
        <f t="shared" si="0"/>
        <v>-6627083.4100000001</v>
      </c>
      <c r="T24" s="4">
        <v>20820005.114799999</v>
      </c>
      <c r="U24" s="4">
        <v>6647511.2116</v>
      </c>
      <c r="V24" s="4">
        <v>2137756.4071</v>
      </c>
      <c r="W24" s="4">
        <v>332818.26250000001</v>
      </c>
      <c r="X24" s="4">
        <v>62917195.7601</v>
      </c>
      <c r="Y24" s="5">
        <f t="shared" si="3"/>
        <v>191086146.29010004</v>
      </c>
    </row>
    <row r="25" spans="1:27" ht="24.95" customHeight="1" x14ac:dyDescent="0.2">
      <c r="A25" s="1"/>
      <c r="B25" s="147" t="s">
        <v>826</v>
      </c>
      <c r="C25" s="148"/>
      <c r="D25" s="10"/>
      <c r="E25" s="10">
        <f>SUM(E8:E24)</f>
        <v>1348921484.7652998</v>
      </c>
      <c r="F25" s="10">
        <f t="shared" ref="F25:L25" si="4">SUM(F8:F24)</f>
        <v>-112660417.96999997</v>
      </c>
      <c r="G25" s="10">
        <f t="shared" si="4"/>
        <v>267834285.35519999</v>
      </c>
      <c r="H25" s="10">
        <f t="shared" si="4"/>
        <v>85515416.780099988</v>
      </c>
      <c r="I25" s="10">
        <f t="shared" si="4"/>
        <v>27500687.747099996</v>
      </c>
      <c r="J25" s="10">
        <f t="shared" si="4"/>
        <v>4281465.8783</v>
      </c>
      <c r="K25" s="10">
        <f t="shared" si="4"/>
        <v>703020238.17070007</v>
      </c>
      <c r="L25" s="10">
        <f t="shared" si="4"/>
        <v>2324413160.7266998</v>
      </c>
      <c r="M25" s="7"/>
      <c r="N25" s="145"/>
      <c r="O25" s="143"/>
      <c r="P25" s="8">
        <v>43</v>
      </c>
      <c r="Q25" s="4" t="s">
        <v>474</v>
      </c>
      <c r="R25" s="4">
        <v>68430500.306099996</v>
      </c>
      <c r="S25" s="4">
        <f t="shared" si="0"/>
        <v>-6627083.4100000001</v>
      </c>
      <c r="T25" s="4">
        <v>13587176.3872</v>
      </c>
      <c r="U25" s="4">
        <v>4338178.9231000002</v>
      </c>
      <c r="V25" s="4">
        <v>1395104.0460999999</v>
      </c>
      <c r="W25" s="4">
        <v>217197.85430000001</v>
      </c>
      <c r="X25" s="4">
        <v>41666481.626400001</v>
      </c>
      <c r="Y25" s="5">
        <f t="shared" si="3"/>
        <v>123007555.73320001</v>
      </c>
    </row>
    <row r="26" spans="1:27" ht="24.95" customHeight="1" x14ac:dyDescent="0.2">
      <c r="A26" s="146">
        <v>2</v>
      </c>
      <c r="B26" s="142" t="s">
        <v>922</v>
      </c>
      <c r="C26" s="1">
        <v>1</v>
      </c>
      <c r="D26" s="4" t="s">
        <v>95</v>
      </c>
      <c r="E26" s="4">
        <v>84092630.6875</v>
      </c>
      <c r="F26" s="4">
        <f>-6627083.41</f>
        <v>-6627083.4100000001</v>
      </c>
      <c r="G26" s="4">
        <v>16696961.1636</v>
      </c>
      <c r="H26" s="4">
        <v>5331085.9397999998</v>
      </c>
      <c r="I26" s="4">
        <v>1714410.5157000001</v>
      </c>
      <c r="J26" s="4">
        <v>266909.32939999999</v>
      </c>
      <c r="K26" s="4">
        <v>43210817.744099997</v>
      </c>
      <c r="L26" s="6">
        <f>E26+F26+G26+H26+I26+J26+K26</f>
        <v>144685731.97009999</v>
      </c>
      <c r="M26" s="7"/>
      <c r="N26" s="145"/>
      <c r="O26" s="144"/>
      <c r="P26" s="8">
        <v>44</v>
      </c>
      <c r="Q26" s="4" t="s">
        <v>475</v>
      </c>
      <c r="R26" s="4">
        <v>80464742.5854</v>
      </c>
      <c r="S26" s="4">
        <f>-6627083.41</f>
        <v>-6627083.4100000001</v>
      </c>
      <c r="T26" s="4">
        <v>15976628.047</v>
      </c>
      <c r="U26" s="4">
        <v>5101094.5232999995</v>
      </c>
      <c r="V26" s="4">
        <v>1640448.1547000001</v>
      </c>
      <c r="W26" s="4">
        <v>255394.44190000001</v>
      </c>
      <c r="X26" s="4">
        <v>46642538.331500001</v>
      </c>
      <c r="Y26" s="5">
        <f t="shared" si="3"/>
        <v>143453762.67379999</v>
      </c>
    </row>
    <row r="27" spans="1:27" ht="24.95" customHeight="1" x14ac:dyDescent="0.2">
      <c r="A27" s="146"/>
      <c r="B27" s="143"/>
      <c r="C27" s="1">
        <v>2</v>
      </c>
      <c r="D27" s="4" t="s">
        <v>96</v>
      </c>
      <c r="E27" s="4">
        <v>102731542.6987</v>
      </c>
      <c r="F27" s="4">
        <f t="shared" ref="F27:F46" si="5">-6627083.41</f>
        <v>-6627083.4100000001</v>
      </c>
      <c r="G27" s="4">
        <v>20397799.0068</v>
      </c>
      <c r="H27" s="4">
        <v>6512707.2180000003</v>
      </c>
      <c r="I27" s="4">
        <v>2094405.1299000001</v>
      </c>
      <c r="J27" s="4">
        <v>326069.08529999998</v>
      </c>
      <c r="K27" s="4">
        <v>45596064.173</v>
      </c>
      <c r="L27" s="6">
        <f t="shared" ref="L27:L46" si="6">E27+F27+G27+H27+I27+J27+K27</f>
        <v>171031503.90169999</v>
      </c>
      <c r="M27" s="7"/>
      <c r="N27" s="19"/>
      <c r="O27" s="147" t="s">
        <v>844</v>
      </c>
      <c r="P27" s="148"/>
      <c r="Q27" s="10"/>
      <c r="R27" s="10">
        <f>1581523860.2265+2132601042.28</f>
        <v>3714124902.5065002</v>
      </c>
      <c r="S27" s="10">
        <f>-125914584.79-165677085.25</f>
        <v>-291591670.04000002</v>
      </c>
      <c r="T27" s="10">
        <f>314018508.6085+423437303.47</f>
        <v>737455812.07850003</v>
      </c>
      <c r="U27" s="10">
        <f>100261337.3592+135197095.62</f>
        <v>235458432.97920001</v>
      </c>
      <c r="V27" s="10">
        <f>32242791.2493+43477693.86</f>
        <v>75720485.109300002</v>
      </c>
      <c r="W27" s="10">
        <f>5019743.9363+6768858.45</f>
        <v>11788602.386300001</v>
      </c>
      <c r="X27" s="10">
        <f>919173523.2163+1242088115.28</f>
        <v>2161261638.4962997</v>
      </c>
      <c r="Y27" s="6">
        <f t="shared" si="3"/>
        <v>6644218203.5160999</v>
      </c>
      <c r="AA27" s="6">
        <f>2826325179.8061+3817893023.72</f>
        <v>6644218203.5261002</v>
      </c>
    </row>
    <row r="28" spans="1:27" ht="24.95" customHeight="1" x14ac:dyDescent="0.2">
      <c r="A28" s="146"/>
      <c r="B28" s="143"/>
      <c r="C28" s="1">
        <v>3</v>
      </c>
      <c r="D28" s="4" t="s">
        <v>97</v>
      </c>
      <c r="E28" s="4">
        <v>87475938.038499996</v>
      </c>
      <c r="F28" s="4">
        <f t="shared" si="5"/>
        <v>-6627083.4100000001</v>
      </c>
      <c r="G28" s="4">
        <v>17368731.697799999</v>
      </c>
      <c r="H28" s="4">
        <v>5545572.0619000001</v>
      </c>
      <c r="I28" s="4">
        <v>1783386.5681</v>
      </c>
      <c r="J28" s="4">
        <v>277647.91960000002</v>
      </c>
      <c r="K28" s="4">
        <v>41784751.636799999</v>
      </c>
      <c r="L28" s="6">
        <f t="shared" si="6"/>
        <v>147608944.51269999</v>
      </c>
      <c r="M28" s="7"/>
      <c r="N28" s="149">
        <v>20</v>
      </c>
      <c r="O28" s="142" t="s">
        <v>933</v>
      </c>
      <c r="P28" s="8">
        <v>1</v>
      </c>
      <c r="Q28" s="4" t="s">
        <v>476</v>
      </c>
      <c r="R28" s="4">
        <v>81763953.257599995</v>
      </c>
      <c r="S28" s="4">
        <f t="shared" ref="S28:S60" si="7">-6627083.41</f>
        <v>-6627083.4100000001</v>
      </c>
      <c r="T28" s="4">
        <v>16234592.032099999</v>
      </c>
      <c r="U28" s="4">
        <v>5183458.5032000002</v>
      </c>
      <c r="V28" s="4">
        <v>1666935.3798</v>
      </c>
      <c r="W28" s="4">
        <v>259518.12609999999</v>
      </c>
      <c r="X28" s="4">
        <v>40192942.262000002</v>
      </c>
      <c r="Y28" s="5">
        <f t="shared" si="3"/>
        <v>138674316.15080002</v>
      </c>
    </row>
    <row r="29" spans="1:27" ht="24.95" customHeight="1" x14ac:dyDescent="0.2">
      <c r="A29" s="146"/>
      <c r="B29" s="143"/>
      <c r="C29" s="1">
        <v>4</v>
      </c>
      <c r="D29" s="4" t="s">
        <v>98</v>
      </c>
      <c r="E29" s="4">
        <v>76586444.1567</v>
      </c>
      <c r="F29" s="4">
        <f t="shared" si="5"/>
        <v>-6627083.4100000001</v>
      </c>
      <c r="G29" s="4">
        <v>15206574.860200001</v>
      </c>
      <c r="H29" s="4">
        <v>4855228.2439999999</v>
      </c>
      <c r="I29" s="4">
        <v>1561380.6365</v>
      </c>
      <c r="J29" s="4">
        <v>243084.75409999999</v>
      </c>
      <c r="K29" s="4">
        <v>38776990.827100001</v>
      </c>
      <c r="L29" s="6">
        <f t="shared" si="6"/>
        <v>130602620.0686</v>
      </c>
      <c r="M29" s="7"/>
      <c r="N29" s="150"/>
      <c r="O29" s="143"/>
      <c r="P29" s="8">
        <v>2</v>
      </c>
      <c r="Q29" s="4" t="s">
        <v>477</v>
      </c>
      <c r="R29" s="4">
        <v>84252960.278999999</v>
      </c>
      <c r="S29" s="4">
        <f t="shared" si="7"/>
        <v>-6627083.4100000001</v>
      </c>
      <c r="T29" s="4">
        <v>16728795.3081</v>
      </c>
      <c r="U29" s="4">
        <v>5341250.0983999996</v>
      </c>
      <c r="V29" s="4">
        <v>1717679.1819</v>
      </c>
      <c r="W29" s="4">
        <v>267418.21419999999</v>
      </c>
      <c r="X29" s="4">
        <v>43298809.079700001</v>
      </c>
      <c r="Y29" s="5">
        <f t="shared" si="3"/>
        <v>144979828.75130001</v>
      </c>
    </row>
    <row r="30" spans="1:27" ht="24.95" customHeight="1" x14ac:dyDescent="0.2">
      <c r="A30" s="146"/>
      <c r="B30" s="143"/>
      <c r="C30" s="1">
        <v>5</v>
      </c>
      <c r="D30" s="4" t="s">
        <v>99</v>
      </c>
      <c r="E30" s="4">
        <v>75785030.948200002</v>
      </c>
      <c r="F30" s="4">
        <f t="shared" si="5"/>
        <v>-6627083.4100000001</v>
      </c>
      <c r="G30" s="4">
        <v>15047450.7478</v>
      </c>
      <c r="H30" s="4">
        <v>4804422.3333000001</v>
      </c>
      <c r="I30" s="4">
        <v>1545042.0914</v>
      </c>
      <c r="J30" s="4">
        <v>240541.07500000001</v>
      </c>
      <c r="K30" s="4">
        <v>40226877.637699999</v>
      </c>
      <c r="L30" s="6">
        <f t="shared" si="6"/>
        <v>131022281.42340001</v>
      </c>
      <c r="M30" s="7"/>
      <c r="N30" s="150"/>
      <c r="O30" s="143"/>
      <c r="P30" s="8">
        <v>3</v>
      </c>
      <c r="Q30" s="4" t="s">
        <v>478</v>
      </c>
      <c r="R30" s="4">
        <v>91659261.188600004</v>
      </c>
      <c r="S30" s="4">
        <f t="shared" si="7"/>
        <v>-6627083.4100000001</v>
      </c>
      <c r="T30" s="4">
        <v>18199348.8827</v>
      </c>
      <c r="U30" s="4">
        <v>5810775.5053000003</v>
      </c>
      <c r="V30" s="4">
        <v>1868672.6762999999</v>
      </c>
      <c r="W30" s="4">
        <v>290925.75339999999</v>
      </c>
      <c r="X30" s="4">
        <v>45451759.538400002</v>
      </c>
      <c r="Y30" s="5">
        <f t="shared" si="3"/>
        <v>156653660.1347</v>
      </c>
    </row>
    <row r="31" spans="1:27" ht="24.95" customHeight="1" x14ac:dyDescent="0.2">
      <c r="A31" s="146"/>
      <c r="B31" s="143"/>
      <c r="C31" s="1">
        <v>6</v>
      </c>
      <c r="D31" s="4" t="s">
        <v>100</v>
      </c>
      <c r="E31" s="4">
        <v>81025118.772699997</v>
      </c>
      <c r="F31" s="4">
        <f t="shared" si="5"/>
        <v>-6627083.4100000001</v>
      </c>
      <c r="G31" s="4">
        <v>16087893.200200001</v>
      </c>
      <c r="H31" s="4">
        <v>5136619.7956999997</v>
      </c>
      <c r="I31" s="4">
        <v>1651872.6377000001</v>
      </c>
      <c r="J31" s="4">
        <v>257173.07139999999</v>
      </c>
      <c r="K31" s="4">
        <v>42993255.320200004</v>
      </c>
      <c r="L31" s="6">
        <f t="shared" si="6"/>
        <v>140524849.38790002</v>
      </c>
      <c r="M31" s="7"/>
      <c r="N31" s="150"/>
      <c r="O31" s="143"/>
      <c r="P31" s="8">
        <v>4</v>
      </c>
      <c r="Q31" s="4" t="s">
        <v>479</v>
      </c>
      <c r="R31" s="4">
        <v>85939673.1523</v>
      </c>
      <c r="S31" s="4">
        <f t="shared" si="7"/>
        <v>-6627083.4100000001</v>
      </c>
      <c r="T31" s="4">
        <v>17063699.557300001</v>
      </c>
      <c r="U31" s="4">
        <v>5448179.9353</v>
      </c>
      <c r="V31" s="4">
        <v>1752066.4791999999</v>
      </c>
      <c r="W31" s="4">
        <v>272771.8272</v>
      </c>
      <c r="X31" s="4">
        <v>44432498.109499998</v>
      </c>
      <c r="Y31" s="5">
        <f t="shared" si="3"/>
        <v>148281805.65079999</v>
      </c>
    </row>
    <row r="32" spans="1:27" ht="24.95" customHeight="1" x14ac:dyDescent="0.2">
      <c r="A32" s="146"/>
      <c r="B32" s="143"/>
      <c r="C32" s="1">
        <v>7</v>
      </c>
      <c r="D32" s="4" t="s">
        <v>101</v>
      </c>
      <c r="E32" s="4">
        <v>88255780.969699994</v>
      </c>
      <c r="F32" s="4">
        <f t="shared" si="5"/>
        <v>-6627083.4100000001</v>
      </c>
      <c r="G32" s="4">
        <v>17523572.936900001</v>
      </c>
      <c r="H32" s="4">
        <v>5595010.5163000003</v>
      </c>
      <c r="I32" s="4">
        <v>1799285.3563000001</v>
      </c>
      <c r="J32" s="4">
        <v>280123.1347</v>
      </c>
      <c r="K32" s="4">
        <v>42229316.541199997</v>
      </c>
      <c r="L32" s="6">
        <f t="shared" si="6"/>
        <v>149056006.04509997</v>
      </c>
      <c r="M32" s="7"/>
      <c r="N32" s="150"/>
      <c r="O32" s="143"/>
      <c r="P32" s="8">
        <v>5</v>
      </c>
      <c r="Q32" s="4" t="s">
        <v>480</v>
      </c>
      <c r="R32" s="4">
        <v>80372346.152999997</v>
      </c>
      <c r="S32" s="4">
        <f t="shared" si="7"/>
        <v>-6627083.4100000001</v>
      </c>
      <c r="T32" s="4">
        <v>15958282.329500001</v>
      </c>
      <c r="U32" s="4">
        <v>5095237.0144999996</v>
      </c>
      <c r="V32" s="4">
        <v>1638564.4532000001</v>
      </c>
      <c r="W32" s="4">
        <v>255101.1764</v>
      </c>
      <c r="X32" s="4">
        <v>40456293.371299997</v>
      </c>
      <c r="Y32" s="5">
        <f t="shared" si="3"/>
        <v>137148741.08790001</v>
      </c>
    </row>
    <row r="33" spans="1:25" ht="24.95" customHeight="1" x14ac:dyDescent="0.2">
      <c r="A33" s="146"/>
      <c r="B33" s="143"/>
      <c r="C33" s="1">
        <v>8</v>
      </c>
      <c r="D33" s="4" t="s">
        <v>102</v>
      </c>
      <c r="E33" s="4">
        <v>92322909.131200001</v>
      </c>
      <c r="F33" s="4">
        <f t="shared" si="5"/>
        <v>-6627083.4100000001</v>
      </c>
      <c r="G33" s="4">
        <v>18331119.096500002</v>
      </c>
      <c r="H33" s="4">
        <v>5852847.7319999998</v>
      </c>
      <c r="I33" s="4">
        <v>1882202.5778000001</v>
      </c>
      <c r="J33" s="4">
        <v>293032.1666</v>
      </c>
      <c r="K33" s="4">
        <v>42171705.729099996</v>
      </c>
      <c r="L33" s="6">
        <f t="shared" si="6"/>
        <v>154226733.02320001</v>
      </c>
      <c r="M33" s="7"/>
      <c r="N33" s="150"/>
      <c r="O33" s="143"/>
      <c r="P33" s="8">
        <v>6</v>
      </c>
      <c r="Q33" s="4" t="s">
        <v>481</v>
      </c>
      <c r="R33" s="4">
        <v>75179064.714000002</v>
      </c>
      <c r="S33" s="4">
        <f t="shared" si="7"/>
        <v>-6627083.4100000001</v>
      </c>
      <c r="T33" s="4">
        <v>14927133.490499999</v>
      </c>
      <c r="U33" s="4">
        <v>4766006.8616000004</v>
      </c>
      <c r="V33" s="4">
        <v>1532688.1566000001</v>
      </c>
      <c r="W33" s="4">
        <v>238617.74309999999</v>
      </c>
      <c r="X33" s="4">
        <v>39155594.743500002</v>
      </c>
      <c r="Y33" s="5">
        <f t="shared" si="3"/>
        <v>129172022.29930001</v>
      </c>
    </row>
    <row r="34" spans="1:25" ht="24.95" customHeight="1" x14ac:dyDescent="0.2">
      <c r="A34" s="146"/>
      <c r="B34" s="143"/>
      <c r="C34" s="1">
        <v>9</v>
      </c>
      <c r="D34" s="4" t="s">
        <v>805</v>
      </c>
      <c r="E34" s="4">
        <v>80270175.990199998</v>
      </c>
      <c r="F34" s="4">
        <f t="shared" si="5"/>
        <v>-6627083.4100000001</v>
      </c>
      <c r="G34" s="4">
        <v>15937995.994899999</v>
      </c>
      <c r="H34" s="4">
        <v>5088759.8962000003</v>
      </c>
      <c r="I34" s="4">
        <v>1636481.493</v>
      </c>
      <c r="J34" s="4">
        <v>254776.8891</v>
      </c>
      <c r="K34" s="4">
        <v>44798511.734899998</v>
      </c>
      <c r="L34" s="6">
        <f t="shared" si="6"/>
        <v>141359618.58829999</v>
      </c>
      <c r="M34" s="7"/>
      <c r="N34" s="150"/>
      <c r="O34" s="143"/>
      <c r="P34" s="8">
        <v>7</v>
      </c>
      <c r="Q34" s="4" t="s">
        <v>482</v>
      </c>
      <c r="R34" s="4">
        <v>75425090.640599996</v>
      </c>
      <c r="S34" s="4">
        <f t="shared" si="7"/>
        <v>-6627083.4100000001</v>
      </c>
      <c r="T34" s="4">
        <v>14975983.0188</v>
      </c>
      <c r="U34" s="4">
        <v>4781603.7736</v>
      </c>
      <c r="V34" s="4">
        <v>1537703.9282</v>
      </c>
      <c r="W34" s="4">
        <v>239398.6274</v>
      </c>
      <c r="X34" s="4">
        <v>37045080.426600002</v>
      </c>
      <c r="Y34" s="5">
        <f t="shared" si="3"/>
        <v>127377777.0052</v>
      </c>
    </row>
    <row r="35" spans="1:25" ht="24.95" customHeight="1" x14ac:dyDescent="0.2">
      <c r="A35" s="146"/>
      <c r="B35" s="143"/>
      <c r="C35" s="1">
        <v>10</v>
      </c>
      <c r="D35" s="4" t="s">
        <v>103</v>
      </c>
      <c r="E35" s="4">
        <v>71871386.339699998</v>
      </c>
      <c r="F35" s="4">
        <f t="shared" si="5"/>
        <v>-6627083.4100000001</v>
      </c>
      <c r="G35" s="4">
        <v>14270379.421800001</v>
      </c>
      <c r="H35" s="4">
        <v>4556315.2687999997</v>
      </c>
      <c r="I35" s="4">
        <v>1465253.9648</v>
      </c>
      <c r="J35" s="4">
        <v>228119.19870000001</v>
      </c>
      <c r="K35" s="4">
        <v>37260229.597400002</v>
      </c>
      <c r="L35" s="6">
        <f t="shared" si="6"/>
        <v>123024600.38120002</v>
      </c>
      <c r="M35" s="7"/>
      <c r="N35" s="150"/>
      <c r="O35" s="143"/>
      <c r="P35" s="8">
        <v>8</v>
      </c>
      <c r="Q35" s="4" t="s">
        <v>483</v>
      </c>
      <c r="R35" s="4">
        <v>80757633.851899996</v>
      </c>
      <c r="S35" s="4">
        <f t="shared" si="7"/>
        <v>-6627083.4100000001</v>
      </c>
      <c r="T35" s="4">
        <v>16034782.894300001</v>
      </c>
      <c r="U35" s="4">
        <v>5119662.4822000004</v>
      </c>
      <c r="V35" s="4">
        <v>1646419.3779</v>
      </c>
      <c r="W35" s="4">
        <v>256324.07639999999</v>
      </c>
      <c r="X35" s="4">
        <v>39872509.689499997</v>
      </c>
      <c r="Y35" s="5">
        <f t="shared" si="3"/>
        <v>137060248.96219999</v>
      </c>
    </row>
    <row r="36" spans="1:25" ht="24.95" customHeight="1" x14ac:dyDescent="0.2">
      <c r="A36" s="146"/>
      <c r="B36" s="143"/>
      <c r="C36" s="1">
        <v>11</v>
      </c>
      <c r="D36" s="4" t="s">
        <v>104</v>
      </c>
      <c r="E36" s="4">
        <v>73037398.918599993</v>
      </c>
      <c r="F36" s="4">
        <f t="shared" si="5"/>
        <v>-6627083.4100000001</v>
      </c>
      <c r="G36" s="4">
        <v>14501896.340500001</v>
      </c>
      <c r="H36" s="4">
        <v>4630235.1023000004</v>
      </c>
      <c r="I36" s="4">
        <v>1489025.6580999999</v>
      </c>
      <c r="J36" s="4">
        <v>231820.11319999999</v>
      </c>
      <c r="K36" s="4">
        <v>39203293.192199998</v>
      </c>
      <c r="L36" s="6">
        <f t="shared" si="6"/>
        <v>126466585.91489998</v>
      </c>
      <c r="M36" s="7"/>
      <c r="N36" s="150"/>
      <c r="O36" s="143"/>
      <c r="P36" s="8">
        <v>9</v>
      </c>
      <c r="Q36" s="4" t="s">
        <v>484</v>
      </c>
      <c r="R36" s="4">
        <v>75746820.950299993</v>
      </c>
      <c r="S36" s="4">
        <f t="shared" si="7"/>
        <v>-6627083.4100000001</v>
      </c>
      <c r="T36" s="4">
        <v>15039863.9849</v>
      </c>
      <c r="U36" s="4">
        <v>4801999.9951999998</v>
      </c>
      <c r="V36" s="4">
        <v>1544263.0978000001</v>
      </c>
      <c r="W36" s="4">
        <v>240419.79680000001</v>
      </c>
      <c r="X36" s="4">
        <v>38104837.051299997</v>
      </c>
      <c r="Y36" s="5">
        <f t="shared" si="3"/>
        <v>128851121.46629998</v>
      </c>
    </row>
    <row r="37" spans="1:25" ht="24.95" customHeight="1" x14ac:dyDescent="0.2">
      <c r="A37" s="146"/>
      <c r="B37" s="143"/>
      <c r="C37" s="1">
        <v>12</v>
      </c>
      <c r="D37" s="4" t="s">
        <v>105</v>
      </c>
      <c r="E37" s="4">
        <v>71508315.435499996</v>
      </c>
      <c r="F37" s="4">
        <f t="shared" si="5"/>
        <v>-6627083.4100000001</v>
      </c>
      <c r="G37" s="4">
        <v>14198290.099099999</v>
      </c>
      <c r="H37" s="4">
        <v>4533298.2437000005</v>
      </c>
      <c r="I37" s="4">
        <v>1457851.9775</v>
      </c>
      <c r="J37" s="4">
        <v>226966.81460000001</v>
      </c>
      <c r="K37" s="4">
        <v>37120128.571800001</v>
      </c>
      <c r="L37" s="6">
        <f t="shared" si="6"/>
        <v>122417767.7322</v>
      </c>
      <c r="M37" s="7"/>
      <c r="N37" s="150"/>
      <c r="O37" s="143"/>
      <c r="P37" s="8">
        <v>10</v>
      </c>
      <c r="Q37" s="4" t="s">
        <v>485</v>
      </c>
      <c r="R37" s="4">
        <v>91327453.418699995</v>
      </c>
      <c r="S37" s="4">
        <f t="shared" si="7"/>
        <v>-6627083.4100000001</v>
      </c>
      <c r="T37" s="4">
        <v>18133466.992699999</v>
      </c>
      <c r="U37" s="4">
        <v>5789740.4190999996</v>
      </c>
      <c r="V37" s="4">
        <v>1861908.0559</v>
      </c>
      <c r="W37" s="4">
        <v>289872.59820000001</v>
      </c>
      <c r="X37" s="4">
        <v>46399558.857299998</v>
      </c>
      <c r="Y37" s="5">
        <f t="shared" si="3"/>
        <v>157174916.93189996</v>
      </c>
    </row>
    <row r="38" spans="1:25" ht="24.95" customHeight="1" x14ac:dyDescent="0.2">
      <c r="A38" s="146"/>
      <c r="B38" s="143"/>
      <c r="C38" s="1">
        <v>13</v>
      </c>
      <c r="D38" s="4" t="s">
        <v>106</v>
      </c>
      <c r="E38" s="4">
        <v>82915429.089399993</v>
      </c>
      <c r="F38" s="4">
        <f t="shared" si="5"/>
        <v>-6627083.4100000001</v>
      </c>
      <c r="G38" s="4">
        <v>16463222.615900001</v>
      </c>
      <c r="H38" s="4">
        <v>5256456.7739000004</v>
      </c>
      <c r="I38" s="4">
        <v>1690410.71</v>
      </c>
      <c r="J38" s="4">
        <v>263172.90110000002</v>
      </c>
      <c r="K38" s="4">
        <v>40817983.980099998</v>
      </c>
      <c r="L38" s="6">
        <f t="shared" si="6"/>
        <v>140779592.66039997</v>
      </c>
      <c r="M38" s="7"/>
      <c r="N38" s="150"/>
      <c r="O38" s="143"/>
      <c r="P38" s="8">
        <v>11</v>
      </c>
      <c r="Q38" s="4" t="s">
        <v>486</v>
      </c>
      <c r="R38" s="4">
        <v>75374109.616799995</v>
      </c>
      <c r="S38" s="4">
        <f t="shared" si="7"/>
        <v>-6627083.4100000001</v>
      </c>
      <c r="T38" s="4">
        <v>14965860.512599999</v>
      </c>
      <c r="U38" s="4">
        <v>4778371.8112000003</v>
      </c>
      <c r="V38" s="4">
        <v>1536664.5696</v>
      </c>
      <c r="W38" s="4">
        <v>239236.81409999999</v>
      </c>
      <c r="X38" s="4">
        <v>37603720.032600001</v>
      </c>
      <c r="Y38" s="5">
        <f t="shared" si="3"/>
        <v>127870879.94690001</v>
      </c>
    </row>
    <row r="39" spans="1:25" ht="24.95" customHeight="1" x14ac:dyDescent="0.2">
      <c r="A39" s="146"/>
      <c r="B39" s="143"/>
      <c r="C39" s="1">
        <v>14</v>
      </c>
      <c r="D39" s="4" t="s">
        <v>107</v>
      </c>
      <c r="E39" s="4">
        <v>80381597.979499996</v>
      </c>
      <c r="F39" s="4">
        <f t="shared" si="5"/>
        <v>-6627083.4100000001</v>
      </c>
      <c r="G39" s="4">
        <v>15960119.3203</v>
      </c>
      <c r="H39" s="4">
        <v>5095823.5378</v>
      </c>
      <c r="I39" s="4">
        <v>1638753.0717</v>
      </c>
      <c r="J39" s="4">
        <v>255130.5416</v>
      </c>
      <c r="K39" s="4">
        <v>41009696.529700004</v>
      </c>
      <c r="L39" s="6">
        <f t="shared" si="6"/>
        <v>137714037.5706</v>
      </c>
      <c r="M39" s="7"/>
      <c r="N39" s="150"/>
      <c r="O39" s="143"/>
      <c r="P39" s="8">
        <v>12</v>
      </c>
      <c r="Q39" s="4" t="s">
        <v>487</v>
      </c>
      <c r="R39" s="4">
        <v>83715908.167799994</v>
      </c>
      <c r="S39" s="4">
        <f t="shared" si="7"/>
        <v>-6627083.4100000001</v>
      </c>
      <c r="T39" s="4">
        <v>16622161.252699999</v>
      </c>
      <c r="U39" s="4">
        <v>5307203.4650999997</v>
      </c>
      <c r="V39" s="4">
        <v>1706730.2108</v>
      </c>
      <c r="W39" s="4">
        <v>265713.6152</v>
      </c>
      <c r="X39" s="4">
        <v>41983906.254699998</v>
      </c>
      <c r="Y39" s="5">
        <f t="shared" si="3"/>
        <v>142974539.55630001</v>
      </c>
    </row>
    <row r="40" spans="1:25" ht="24.95" customHeight="1" x14ac:dyDescent="0.2">
      <c r="A40" s="146"/>
      <c r="B40" s="143"/>
      <c r="C40" s="1">
        <v>15</v>
      </c>
      <c r="D40" s="4" t="s">
        <v>108</v>
      </c>
      <c r="E40" s="4">
        <v>76703385.018399999</v>
      </c>
      <c r="F40" s="4">
        <f t="shared" si="5"/>
        <v>-6627083.4100000001</v>
      </c>
      <c r="G40" s="4">
        <v>15229793.981899999</v>
      </c>
      <c r="H40" s="4">
        <v>4862641.7566999998</v>
      </c>
      <c r="I40" s="4">
        <v>1563764.7294000001</v>
      </c>
      <c r="J40" s="4">
        <v>243455.9234</v>
      </c>
      <c r="K40" s="4">
        <v>40636505.510499999</v>
      </c>
      <c r="L40" s="6">
        <f t="shared" si="6"/>
        <v>132612463.51029998</v>
      </c>
      <c r="M40" s="7"/>
      <c r="N40" s="150"/>
      <c r="O40" s="143"/>
      <c r="P40" s="8">
        <v>13</v>
      </c>
      <c r="Q40" s="4" t="s">
        <v>488</v>
      </c>
      <c r="R40" s="4">
        <v>91231361.2333</v>
      </c>
      <c r="S40" s="4">
        <f t="shared" si="7"/>
        <v>-6627083.4100000001</v>
      </c>
      <c r="T40" s="4">
        <v>18114387.4672</v>
      </c>
      <c r="U40" s="4">
        <v>5783648.6166000003</v>
      </c>
      <c r="V40" s="4">
        <v>1859949.0083999999</v>
      </c>
      <c r="W40" s="4">
        <v>289567.60239999997</v>
      </c>
      <c r="X40" s="4">
        <v>44309865.599699996</v>
      </c>
      <c r="Y40" s="5">
        <f t="shared" si="3"/>
        <v>154961696.11759999</v>
      </c>
    </row>
    <row r="41" spans="1:25" ht="24.95" customHeight="1" x14ac:dyDescent="0.2">
      <c r="A41" s="146"/>
      <c r="B41" s="143"/>
      <c r="C41" s="1">
        <v>16</v>
      </c>
      <c r="D41" s="4" t="s">
        <v>109</v>
      </c>
      <c r="E41" s="4">
        <v>71458789.307400003</v>
      </c>
      <c r="F41" s="4">
        <f t="shared" si="5"/>
        <v>-6627083.4100000001</v>
      </c>
      <c r="G41" s="4">
        <v>14188456.468800001</v>
      </c>
      <c r="H41" s="4">
        <v>4530158.5149999997</v>
      </c>
      <c r="I41" s="4">
        <v>1456842.2801000001</v>
      </c>
      <c r="J41" s="4">
        <v>226809.61910000001</v>
      </c>
      <c r="K41" s="4">
        <v>38683648.959899999</v>
      </c>
      <c r="L41" s="6">
        <f t="shared" si="6"/>
        <v>123917621.7403</v>
      </c>
      <c r="M41" s="7"/>
      <c r="N41" s="150"/>
      <c r="O41" s="143"/>
      <c r="P41" s="8">
        <v>14</v>
      </c>
      <c r="Q41" s="4" t="s">
        <v>489</v>
      </c>
      <c r="R41" s="4">
        <v>91018043.490999997</v>
      </c>
      <c r="S41" s="4">
        <f t="shared" si="7"/>
        <v>-6627083.4100000001</v>
      </c>
      <c r="T41" s="4">
        <v>18072032.292599998</v>
      </c>
      <c r="U41" s="4">
        <v>5770125.2531000003</v>
      </c>
      <c r="V41" s="4">
        <v>1855600.064</v>
      </c>
      <c r="W41" s="4">
        <v>288890.53360000002</v>
      </c>
      <c r="X41" s="4">
        <v>46915674.096600004</v>
      </c>
      <c r="Y41" s="5">
        <f t="shared" si="3"/>
        <v>157293282.32090002</v>
      </c>
    </row>
    <row r="42" spans="1:25" ht="24.95" customHeight="1" x14ac:dyDescent="0.2">
      <c r="A42" s="146"/>
      <c r="B42" s="143"/>
      <c r="C42" s="1">
        <v>17</v>
      </c>
      <c r="D42" s="4" t="s">
        <v>110</v>
      </c>
      <c r="E42" s="4">
        <v>67911361.672800004</v>
      </c>
      <c r="F42" s="4">
        <f t="shared" si="5"/>
        <v>-6627083.4100000001</v>
      </c>
      <c r="G42" s="4">
        <v>13484099.1315</v>
      </c>
      <c r="H42" s="4">
        <v>4305267.9219000004</v>
      </c>
      <c r="I42" s="4">
        <v>1384520.2801000001</v>
      </c>
      <c r="J42" s="4">
        <v>215550.11249999999</v>
      </c>
      <c r="K42" s="4">
        <v>35312225.412299998</v>
      </c>
      <c r="L42" s="6">
        <f t="shared" si="6"/>
        <v>115985941.12110001</v>
      </c>
      <c r="M42" s="7"/>
      <c r="N42" s="150"/>
      <c r="O42" s="143"/>
      <c r="P42" s="8">
        <v>15</v>
      </c>
      <c r="Q42" s="4" t="s">
        <v>490</v>
      </c>
      <c r="R42" s="4">
        <v>79481997.267499998</v>
      </c>
      <c r="S42" s="4">
        <f t="shared" si="7"/>
        <v>-6627083.4100000001</v>
      </c>
      <c r="T42" s="4">
        <v>15781499.6478</v>
      </c>
      <c r="U42" s="4">
        <v>5038792.9910000004</v>
      </c>
      <c r="V42" s="4">
        <v>1620412.7616999999</v>
      </c>
      <c r="W42" s="4">
        <v>252275.2162</v>
      </c>
      <c r="X42" s="4">
        <v>41991140.690499999</v>
      </c>
      <c r="Y42" s="5">
        <f t="shared" si="3"/>
        <v>137539035.1647</v>
      </c>
    </row>
    <row r="43" spans="1:25" ht="24.95" customHeight="1" x14ac:dyDescent="0.2">
      <c r="A43" s="146"/>
      <c r="B43" s="143"/>
      <c r="C43" s="1">
        <v>18</v>
      </c>
      <c r="D43" s="4" t="s">
        <v>111</v>
      </c>
      <c r="E43" s="4">
        <v>76932392.744399995</v>
      </c>
      <c r="F43" s="4">
        <f t="shared" si="5"/>
        <v>-6627083.4100000001</v>
      </c>
      <c r="G43" s="4">
        <v>15275264.4717</v>
      </c>
      <c r="H43" s="4">
        <v>4877159.7929999996</v>
      </c>
      <c r="I43" s="4">
        <v>1568433.5481</v>
      </c>
      <c r="J43" s="4">
        <v>244182.79209999999</v>
      </c>
      <c r="K43" s="4">
        <v>40459791.181599997</v>
      </c>
      <c r="L43" s="6">
        <f t="shared" si="6"/>
        <v>132730141.12089998</v>
      </c>
      <c r="M43" s="7"/>
      <c r="N43" s="150"/>
      <c r="O43" s="143"/>
      <c r="P43" s="8">
        <v>16</v>
      </c>
      <c r="Q43" s="4" t="s">
        <v>491</v>
      </c>
      <c r="R43" s="4">
        <v>89542455.089200005</v>
      </c>
      <c r="S43" s="4">
        <f t="shared" si="7"/>
        <v>-6627083.4100000001</v>
      </c>
      <c r="T43" s="4">
        <v>17779047.734499998</v>
      </c>
      <c r="U43" s="4">
        <v>5676579.7363999998</v>
      </c>
      <c r="V43" s="4">
        <v>1825516.9966</v>
      </c>
      <c r="W43" s="4">
        <v>284207.02799999999</v>
      </c>
      <c r="X43" s="4">
        <v>41990699.566399999</v>
      </c>
      <c r="Y43" s="5">
        <f t="shared" si="3"/>
        <v>150471422.74110001</v>
      </c>
    </row>
    <row r="44" spans="1:25" ht="24.95" customHeight="1" x14ac:dyDescent="0.2">
      <c r="A44" s="146"/>
      <c r="B44" s="143"/>
      <c r="C44" s="1">
        <v>19</v>
      </c>
      <c r="D44" s="4" t="s">
        <v>112</v>
      </c>
      <c r="E44" s="4">
        <v>96836180.417099997</v>
      </c>
      <c r="F44" s="4">
        <f t="shared" si="5"/>
        <v>-6627083.4100000001</v>
      </c>
      <c r="G44" s="4">
        <v>19227248.9329</v>
      </c>
      <c r="H44" s="4">
        <v>6138968.3694000002</v>
      </c>
      <c r="I44" s="4">
        <v>1974215.3938</v>
      </c>
      <c r="J44" s="4">
        <v>307357.25309999997</v>
      </c>
      <c r="K44" s="4">
        <v>44308863.943800002</v>
      </c>
      <c r="L44" s="6">
        <f t="shared" si="6"/>
        <v>162165750.90009999</v>
      </c>
      <c r="M44" s="7"/>
      <c r="N44" s="150"/>
      <c r="O44" s="143"/>
      <c r="P44" s="8">
        <v>17</v>
      </c>
      <c r="Q44" s="4" t="s">
        <v>492</v>
      </c>
      <c r="R44" s="4">
        <v>92433438.611699998</v>
      </c>
      <c r="S44" s="4">
        <f t="shared" si="7"/>
        <v>-6627083.4100000001</v>
      </c>
      <c r="T44" s="4">
        <v>18353065.210299999</v>
      </c>
      <c r="U44" s="4">
        <v>5859854.7926000003</v>
      </c>
      <c r="V44" s="4">
        <v>1884455.9608</v>
      </c>
      <c r="W44" s="4">
        <v>293382.98629999999</v>
      </c>
      <c r="X44" s="4">
        <v>44914117.441299997</v>
      </c>
      <c r="Y44" s="5">
        <f t="shared" si="3"/>
        <v>157111231.59300002</v>
      </c>
    </row>
    <row r="45" spans="1:25" ht="24.95" customHeight="1" x14ac:dyDescent="0.2">
      <c r="A45" s="146"/>
      <c r="B45" s="143"/>
      <c r="C45" s="1">
        <v>20</v>
      </c>
      <c r="D45" s="4" t="s">
        <v>113</v>
      </c>
      <c r="E45" s="4">
        <v>82967386.181899995</v>
      </c>
      <c r="F45" s="4">
        <f t="shared" si="5"/>
        <v>-6627083.4100000001</v>
      </c>
      <c r="G45" s="4">
        <v>16473538.924799999</v>
      </c>
      <c r="H45" s="4">
        <v>5259750.6146</v>
      </c>
      <c r="I45" s="4">
        <v>1691469.9679</v>
      </c>
      <c r="J45" s="4">
        <v>263337.8124</v>
      </c>
      <c r="K45" s="4">
        <v>31899424.420699999</v>
      </c>
      <c r="L45" s="6">
        <f t="shared" si="6"/>
        <v>131927824.51229998</v>
      </c>
      <c r="M45" s="7"/>
      <c r="N45" s="150"/>
      <c r="O45" s="143"/>
      <c r="P45" s="8">
        <v>18</v>
      </c>
      <c r="Q45" s="4" t="s">
        <v>493</v>
      </c>
      <c r="R45" s="4">
        <v>88484213.863000005</v>
      </c>
      <c r="S45" s="4">
        <f t="shared" si="7"/>
        <v>-6627083.4100000001</v>
      </c>
      <c r="T45" s="4">
        <v>17568929.291200001</v>
      </c>
      <c r="U45" s="4">
        <v>5609492.1108999997</v>
      </c>
      <c r="V45" s="4">
        <v>1803942.4558999999</v>
      </c>
      <c r="W45" s="4">
        <v>280848.1789</v>
      </c>
      <c r="X45" s="4">
        <v>43283457.959700003</v>
      </c>
      <c r="Y45" s="5">
        <f t="shared" si="3"/>
        <v>150403800.44960001</v>
      </c>
    </row>
    <row r="46" spans="1:25" ht="24.95" customHeight="1" x14ac:dyDescent="0.2">
      <c r="A46" s="146"/>
      <c r="B46" s="143"/>
      <c r="C46" s="11">
        <v>21</v>
      </c>
      <c r="D46" s="4" t="s">
        <v>806</v>
      </c>
      <c r="E46" s="4">
        <v>80401656.755999997</v>
      </c>
      <c r="F46" s="4">
        <f t="shared" si="5"/>
        <v>-6627083.4100000001</v>
      </c>
      <c r="G46" s="4">
        <v>15964102.078500001</v>
      </c>
      <c r="H46" s="4">
        <v>5097095.1719000004</v>
      </c>
      <c r="I46" s="4">
        <v>1639162.0133</v>
      </c>
      <c r="J46" s="4">
        <v>255194.20800000001</v>
      </c>
      <c r="K46" s="4">
        <v>44477373.363799997</v>
      </c>
      <c r="L46" s="6">
        <f t="shared" si="6"/>
        <v>141207500.18150002</v>
      </c>
      <c r="M46" s="7"/>
      <c r="N46" s="150"/>
      <c r="O46" s="143"/>
      <c r="P46" s="8">
        <v>19</v>
      </c>
      <c r="Q46" s="4" t="s">
        <v>494</v>
      </c>
      <c r="R46" s="4">
        <v>97033033.005500004</v>
      </c>
      <c r="S46" s="4">
        <f t="shared" si="7"/>
        <v>-6627083.4100000001</v>
      </c>
      <c r="T46" s="4">
        <v>19266334.878899999</v>
      </c>
      <c r="U46" s="4">
        <v>6151447.9178999998</v>
      </c>
      <c r="V46" s="4">
        <v>1978228.6603999999</v>
      </c>
      <c r="W46" s="4">
        <v>307982.06170000002</v>
      </c>
      <c r="X46" s="4">
        <v>48694992.412100002</v>
      </c>
      <c r="Y46" s="5">
        <f t="shared" si="3"/>
        <v>166804935.52650002</v>
      </c>
    </row>
    <row r="47" spans="1:25" ht="24.95" customHeight="1" x14ac:dyDescent="0.2">
      <c r="A47" s="1"/>
      <c r="B47" s="152" t="s">
        <v>827</v>
      </c>
      <c r="C47" s="152"/>
      <c r="D47" s="10"/>
      <c r="E47" s="10">
        <f>SUM(E26:E46)</f>
        <v>1701470851.2541001</v>
      </c>
      <c r="F47" s="10">
        <f>SUM(F26:F46)</f>
        <v>-139168751.60999995</v>
      </c>
      <c r="G47" s="10">
        <f t="shared" ref="G47:K47" si="8">SUM(G26:G46)</f>
        <v>337834510.49239999</v>
      </c>
      <c r="H47" s="10">
        <f t="shared" si="8"/>
        <v>107865424.8062</v>
      </c>
      <c r="I47" s="10">
        <f t="shared" si="8"/>
        <v>34688170.601199999</v>
      </c>
      <c r="J47" s="10">
        <f t="shared" si="8"/>
        <v>5400454.7150000008</v>
      </c>
      <c r="K47" s="10">
        <f t="shared" si="8"/>
        <v>852977456.00789988</v>
      </c>
      <c r="L47" s="10">
        <f>SUM(L26:L46)</f>
        <v>2901068116.2667999</v>
      </c>
      <c r="M47" s="7"/>
      <c r="N47" s="150"/>
      <c r="O47" s="143"/>
      <c r="P47" s="8">
        <v>20</v>
      </c>
      <c r="Q47" s="4" t="s">
        <v>495</v>
      </c>
      <c r="R47" s="4">
        <v>77269586.652999997</v>
      </c>
      <c r="S47" s="4">
        <f t="shared" si="7"/>
        <v>-6627083.4100000001</v>
      </c>
      <c r="T47" s="4">
        <v>15342215.803200001</v>
      </c>
      <c r="U47" s="4">
        <v>4898536.3355999999</v>
      </c>
      <c r="V47" s="4">
        <v>1575307.9767</v>
      </c>
      <c r="W47" s="4">
        <v>245253.0428</v>
      </c>
      <c r="X47" s="4">
        <v>40374950.080600001</v>
      </c>
      <c r="Y47" s="5">
        <f t="shared" si="3"/>
        <v>133078766.48190001</v>
      </c>
    </row>
    <row r="48" spans="1:25" ht="24.95" customHeight="1" x14ac:dyDescent="0.2">
      <c r="A48" s="146">
        <v>3</v>
      </c>
      <c r="B48" s="142" t="s">
        <v>923</v>
      </c>
      <c r="C48" s="12">
        <v>1</v>
      </c>
      <c r="D48" s="4" t="s">
        <v>114</v>
      </c>
      <c r="E48" s="4">
        <v>77204597.635600001</v>
      </c>
      <c r="F48" s="4">
        <f>-6627083.41</f>
        <v>-6627083.4100000001</v>
      </c>
      <c r="G48" s="4">
        <v>15329311.9484</v>
      </c>
      <c r="H48" s="4">
        <v>4894416.3309000004</v>
      </c>
      <c r="I48" s="4">
        <v>1573983.0347</v>
      </c>
      <c r="J48" s="4">
        <v>245046.76819999999</v>
      </c>
      <c r="K48" s="4">
        <v>39712553.453299999</v>
      </c>
      <c r="L48" s="5">
        <f>SUM(E48:K48)</f>
        <v>132332825.76110001</v>
      </c>
      <c r="M48" s="7"/>
      <c r="N48" s="150"/>
      <c r="O48" s="143"/>
      <c r="P48" s="8">
        <v>21</v>
      </c>
      <c r="Q48" s="4" t="s">
        <v>59</v>
      </c>
      <c r="R48" s="4">
        <v>106420642.2388</v>
      </c>
      <c r="S48" s="4">
        <f t="shared" si="7"/>
        <v>-6627083.4100000001</v>
      </c>
      <c r="T48" s="4">
        <v>21130285.9232</v>
      </c>
      <c r="U48" s="4">
        <v>6746579.1580999997</v>
      </c>
      <c r="V48" s="4">
        <v>2169615.4188000001</v>
      </c>
      <c r="W48" s="4">
        <v>337778.2574</v>
      </c>
      <c r="X48" s="4">
        <v>55110701.847900003</v>
      </c>
      <c r="Y48" s="5">
        <f t="shared" si="3"/>
        <v>185288519.43419999</v>
      </c>
    </row>
    <row r="49" spans="1:25" ht="24.95" customHeight="1" x14ac:dyDescent="0.2">
      <c r="A49" s="146"/>
      <c r="B49" s="143"/>
      <c r="C49" s="1">
        <v>2</v>
      </c>
      <c r="D49" s="4" t="s">
        <v>115</v>
      </c>
      <c r="E49" s="4">
        <v>60281232.447899997</v>
      </c>
      <c r="F49" s="4">
        <f t="shared" ref="F49:F78" si="9">-6627083.41</f>
        <v>-6627083.4100000001</v>
      </c>
      <c r="G49" s="4">
        <v>11969103.4618</v>
      </c>
      <c r="H49" s="4">
        <v>3821552.8294000002</v>
      </c>
      <c r="I49" s="4">
        <v>1228963.5604000001</v>
      </c>
      <c r="J49" s="4">
        <v>191332.144</v>
      </c>
      <c r="K49" s="4">
        <v>32782757.949299999</v>
      </c>
      <c r="L49" s="5">
        <f t="shared" ref="L49:L112" si="10">SUM(E49:K49)</f>
        <v>103647858.98279998</v>
      </c>
      <c r="M49" s="7"/>
      <c r="N49" s="150"/>
      <c r="O49" s="143"/>
      <c r="P49" s="8">
        <v>22</v>
      </c>
      <c r="Q49" s="4" t="s">
        <v>496</v>
      </c>
      <c r="R49" s="4">
        <v>74882138.054900005</v>
      </c>
      <c r="S49" s="4">
        <f t="shared" si="7"/>
        <v>-6627083.4100000001</v>
      </c>
      <c r="T49" s="4">
        <v>14868177.3983</v>
      </c>
      <c r="U49" s="4">
        <v>4747183.0773</v>
      </c>
      <c r="V49" s="4">
        <v>1526634.6631</v>
      </c>
      <c r="W49" s="4">
        <v>237675.3003</v>
      </c>
      <c r="X49" s="4">
        <v>37388275.004500002</v>
      </c>
      <c r="Y49" s="5">
        <f t="shared" si="3"/>
        <v>127023000.08840002</v>
      </c>
    </row>
    <row r="50" spans="1:25" ht="24.95" customHeight="1" x14ac:dyDescent="0.2">
      <c r="A50" s="146"/>
      <c r="B50" s="143"/>
      <c r="C50" s="1">
        <v>3</v>
      </c>
      <c r="D50" s="4" t="s">
        <v>116</v>
      </c>
      <c r="E50" s="4">
        <v>79588304.287499994</v>
      </c>
      <c r="F50" s="4">
        <f t="shared" si="9"/>
        <v>-6627083.4100000001</v>
      </c>
      <c r="G50" s="4">
        <v>15802607.373500001</v>
      </c>
      <c r="H50" s="4">
        <v>5045532.3669999996</v>
      </c>
      <c r="I50" s="4">
        <v>1622580.0606</v>
      </c>
      <c r="J50" s="4">
        <v>252612.63389999999</v>
      </c>
      <c r="K50" s="4">
        <v>42665173.746100001</v>
      </c>
      <c r="L50" s="5">
        <f t="shared" si="10"/>
        <v>138349727.05860001</v>
      </c>
      <c r="M50" s="7"/>
      <c r="N50" s="150"/>
      <c r="O50" s="143"/>
      <c r="P50" s="8">
        <v>23</v>
      </c>
      <c r="Q50" s="4" t="s">
        <v>497</v>
      </c>
      <c r="R50" s="4">
        <v>70743770.111699998</v>
      </c>
      <c r="S50" s="4">
        <f t="shared" si="7"/>
        <v>-6627083.4100000001</v>
      </c>
      <c r="T50" s="4">
        <v>14046486.267100001</v>
      </c>
      <c r="U50" s="4">
        <v>4484829.5872</v>
      </c>
      <c r="V50" s="4">
        <v>1442265.0643</v>
      </c>
      <c r="W50" s="4">
        <v>224540.1539</v>
      </c>
      <c r="X50" s="4">
        <v>35772525.518700004</v>
      </c>
      <c r="Y50" s="5">
        <f t="shared" si="3"/>
        <v>120087333.29290001</v>
      </c>
    </row>
    <row r="51" spans="1:25" ht="24.95" customHeight="1" x14ac:dyDescent="0.2">
      <c r="A51" s="146"/>
      <c r="B51" s="143"/>
      <c r="C51" s="1">
        <v>4</v>
      </c>
      <c r="D51" s="4" t="s">
        <v>117</v>
      </c>
      <c r="E51" s="4">
        <v>61013475.129600003</v>
      </c>
      <c r="F51" s="4">
        <f t="shared" si="9"/>
        <v>-6627083.4100000001</v>
      </c>
      <c r="G51" s="4">
        <v>12114493.462300001</v>
      </c>
      <c r="H51" s="4">
        <v>3867973.6469999999</v>
      </c>
      <c r="I51" s="4">
        <v>1243891.9143000001</v>
      </c>
      <c r="J51" s="4">
        <v>193656.2764</v>
      </c>
      <c r="K51" s="4">
        <v>34022493.2214</v>
      </c>
      <c r="L51" s="5">
        <f t="shared" si="10"/>
        <v>105828900.241</v>
      </c>
      <c r="M51" s="7"/>
      <c r="N51" s="150"/>
      <c r="O51" s="143"/>
      <c r="P51" s="8">
        <v>24</v>
      </c>
      <c r="Q51" s="4" t="s">
        <v>498</v>
      </c>
      <c r="R51" s="4">
        <v>86058735.970599994</v>
      </c>
      <c r="S51" s="4">
        <f t="shared" si="7"/>
        <v>-6627083.4100000001</v>
      </c>
      <c r="T51" s="4">
        <v>17087340.002799999</v>
      </c>
      <c r="U51" s="4">
        <v>5455727.9702000003</v>
      </c>
      <c r="V51" s="4">
        <v>1754493.8326999999</v>
      </c>
      <c r="W51" s="4">
        <v>273149.7317</v>
      </c>
      <c r="X51" s="4">
        <v>44763605.886100002</v>
      </c>
      <c r="Y51" s="5">
        <f t="shared" si="3"/>
        <v>148765969.98410001</v>
      </c>
    </row>
    <row r="52" spans="1:25" ht="24.95" customHeight="1" x14ac:dyDescent="0.2">
      <c r="A52" s="146"/>
      <c r="B52" s="143"/>
      <c r="C52" s="1">
        <v>5</v>
      </c>
      <c r="D52" s="4" t="s">
        <v>118</v>
      </c>
      <c r="E52" s="4">
        <v>81992091.840299994</v>
      </c>
      <c r="F52" s="4">
        <f t="shared" si="9"/>
        <v>-6627083.4100000001</v>
      </c>
      <c r="G52" s="4">
        <v>16279889.9498</v>
      </c>
      <c r="H52" s="4">
        <v>5197921.4398999996</v>
      </c>
      <c r="I52" s="4">
        <v>1671586.4791999999</v>
      </c>
      <c r="J52" s="4">
        <v>260242.23610000001</v>
      </c>
      <c r="K52" s="4">
        <v>44439463.246399999</v>
      </c>
      <c r="L52" s="5">
        <f t="shared" si="10"/>
        <v>143214111.78170002</v>
      </c>
      <c r="M52" s="7"/>
      <c r="N52" s="150"/>
      <c r="O52" s="143"/>
      <c r="P52" s="8">
        <v>25</v>
      </c>
      <c r="Q52" s="4" t="s">
        <v>499</v>
      </c>
      <c r="R52" s="4">
        <v>85638776.476699993</v>
      </c>
      <c r="S52" s="4">
        <f t="shared" si="7"/>
        <v>-6627083.4100000001</v>
      </c>
      <c r="T52" s="4">
        <v>17003955.200800002</v>
      </c>
      <c r="U52" s="4">
        <v>5429104.4702000003</v>
      </c>
      <c r="V52" s="4">
        <v>1745932.0482999999</v>
      </c>
      <c r="W52" s="4">
        <v>271816.78360000002</v>
      </c>
      <c r="X52" s="4">
        <v>43152796.990599997</v>
      </c>
      <c r="Y52" s="5">
        <f t="shared" si="3"/>
        <v>146615298.56020001</v>
      </c>
    </row>
    <row r="53" spans="1:25" ht="24.95" customHeight="1" x14ac:dyDescent="0.2">
      <c r="A53" s="146"/>
      <c r="B53" s="143"/>
      <c r="C53" s="1">
        <v>6</v>
      </c>
      <c r="D53" s="4" t="s">
        <v>119</v>
      </c>
      <c r="E53" s="4">
        <v>71465344.199599996</v>
      </c>
      <c r="F53" s="4">
        <f t="shared" si="9"/>
        <v>-6627083.4100000001</v>
      </c>
      <c r="G53" s="4">
        <v>14189757.9715</v>
      </c>
      <c r="H53" s="4">
        <v>4530574.0650000004</v>
      </c>
      <c r="I53" s="4">
        <v>1456975.9158000001</v>
      </c>
      <c r="J53" s="4">
        <v>226830.42430000001</v>
      </c>
      <c r="K53" s="4">
        <v>36741847.071000002</v>
      </c>
      <c r="L53" s="5">
        <f t="shared" si="10"/>
        <v>121984246.23719999</v>
      </c>
      <c r="M53" s="7"/>
      <c r="N53" s="150"/>
      <c r="O53" s="143"/>
      <c r="P53" s="8">
        <v>26</v>
      </c>
      <c r="Q53" s="4" t="s">
        <v>500</v>
      </c>
      <c r="R53" s="4">
        <v>81234533.842299998</v>
      </c>
      <c r="S53" s="4">
        <f t="shared" si="7"/>
        <v>-6627083.4100000001</v>
      </c>
      <c r="T53" s="4">
        <v>16129473.482000001</v>
      </c>
      <c r="U53" s="4">
        <v>5149895.7478</v>
      </c>
      <c r="V53" s="4">
        <v>1656142.0177</v>
      </c>
      <c r="W53" s="4">
        <v>257837.7531</v>
      </c>
      <c r="X53" s="4">
        <v>42627506.3693</v>
      </c>
      <c r="Y53" s="5">
        <f t="shared" si="3"/>
        <v>140428305.80219999</v>
      </c>
    </row>
    <row r="54" spans="1:25" ht="24.95" customHeight="1" x14ac:dyDescent="0.2">
      <c r="A54" s="146"/>
      <c r="B54" s="143"/>
      <c r="C54" s="1">
        <v>7</v>
      </c>
      <c r="D54" s="4" t="s">
        <v>120</v>
      </c>
      <c r="E54" s="4">
        <v>81054147.081100002</v>
      </c>
      <c r="F54" s="4">
        <f t="shared" si="9"/>
        <v>-6627083.4100000001</v>
      </c>
      <c r="G54" s="4">
        <v>16093656.8983</v>
      </c>
      <c r="H54" s="4">
        <v>5138460.0569000002</v>
      </c>
      <c r="I54" s="4">
        <v>1652464.4426</v>
      </c>
      <c r="J54" s="4">
        <v>257265.20699999999</v>
      </c>
      <c r="K54" s="4">
        <v>42376413.886600003</v>
      </c>
      <c r="L54" s="5">
        <f t="shared" si="10"/>
        <v>139945324.16250002</v>
      </c>
      <c r="M54" s="7"/>
      <c r="N54" s="150"/>
      <c r="O54" s="143"/>
      <c r="P54" s="8">
        <v>27</v>
      </c>
      <c r="Q54" s="4" t="s">
        <v>501</v>
      </c>
      <c r="R54" s="4">
        <v>82940643.711799994</v>
      </c>
      <c r="S54" s="4">
        <f t="shared" si="7"/>
        <v>-6627083.4100000001</v>
      </c>
      <c r="T54" s="4">
        <v>16468229.0899</v>
      </c>
      <c r="U54" s="4">
        <v>5258055.2649999997</v>
      </c>
      <c r="V54" s="4">
        <v>1690924.7646999999</v>
      </c>
      <c r="W54" s="4">
        <v>263252.93209999998</v>
      </c>
      <c r="X54" s="4">
        <v>42289428.8314</v>
      </c>
      <c r="Y54" s="5">
        <f t="shared" si="3"/>
        <v>142283451.18489999</v>
      </c>
    </row>
    <row r="55" spans="1:25" ht="24.95" customHeight="1" x14ac:dyDescent="0.2">
      <c r="A55" s="146"/>
      <c r="B55" s="143"/>
      <c r="C55" s="1">
        <v>8</v>
      </c>
      <c r="D55" s="4" t="s">
        <v>121</v>
      </c>
      <c r="E55" s="4">
        <v>64944559.020000003</v>
      </c>
      <c r="F55" s="4">
        <f t="shared" si="9"/>
        <v>-6627083.4100000001</v>
      </c>
      <c r="G55" s="4">
        <v>12895027.4344</v>
      </c>
      <c r="H55" s="4">
        <v>4117186.2817000002</v>
      </c>
      <c r="I55" s="4">
        <v>1324035.5785000001</v>
      </c>
      <c r="J55" s="4">
        <v>206133.5049</v>
      </c>
      <c r="K55" s="4">
        <v>34091749.7108</v>
      </c>
      <c r="L55" s="5">
        <f t="shared" si="10"/>
        <v>110951608.12029999</v>
      </c>
      <c r="M55" s="7"/>
      <c r="N55" s="150"/>
      <c r="O55" s="143"/>
      <c r="P55" s="8">
        <v>28</v>
      </c>
      <c r="Q55" s="4" t="s">
        <v>502</v>
      </c>
      <c r="R55" s="4">
        <v>69862113.582599998</v>
      </c>
      <c r="S55" s="4">
        <f t="shared" si="7"/>
        <v>-6627083.4100000001</v>
      </c>
      <c r="T55" s="4">
        <v>13871429.491</v>
      </c>
      <c r="U55" s="4">
        <v>4428936.6190999998</v>
      </c>
      <c r="V55" s="4">
        <v>1424290.5852999999</v>
      </c>
      <c r="W55" s="4">
        <v>221741.78330000001</v>
      </c>
      <c r="X55" s="4">
        <v>37189239.794299997</v>
      </c>
      <c r="Y55" s="5">
        <f t="shared" si="3"/>
        <v>120370668.4456</v>
      </c>
    </row>
    <row r="56" spans="1:25" ht="24.95" customHeight="1" x14ac:dyDescent="0.2">
      <c r="A56" s="146"/>
      <c r="B56" s="143"/>
      <c r="C56" s="1">
        <v>9</v>
      </c>
      <c r="D56" s="4" t="s">
        <v>122</v>
      </c>
      <c r="E56" s="4">
        <v>75370407.872299999</v>
      </c>
      <c r="F56" s="4">
        <f t="shared" si="9"/>
        <v>-6627083.4100000001</v>
      </c>
      <c r="G56" s="4">
        <v>14965125.515000001</v>
      </c>
      <c r="H56" s="4">
        <v>4778137.1376</v>
      </c>
      <c r="I56" s="4">
        <v>1536589.1015000001</v>
      </c>
      <c r="J56" s="4">
        <v>239225.06479999999</v>
      </c>
      <c r="K56" s="4">
        <v>39537074.272</v>
      </c>
      <c r="L56" s="5">
        <f t="shared" si="10"/>
        <v>129799475.55320001</v>
      </c>
      <c r="M56" s="7"/>
      <c r="N56" s="150"/>
      <c r="O56" s="143"/>
      <c r="P56" s="8">
        <v>29</v>
      </c>
      <c r="Q56" s="4" t="s">
        <v>503</v>
      </c>
      <c r="R56" s="4">
        <v>83594438.901299998</v>
      </c>
      <c r="S56" s="4">
        <f t="shared" si="7"/>
        <v>-6627083.4100000001</v>
      </c>
      <c r="T56" s="4">
        <v>16598042.996300001</v>
      </c>
      <c r="U56" s="4">
        <v>5299502.8723999998</v>
      </c>
      <c r="V56" s="4">
        <v>1704253.7964999999</v>
      </c>
      <c r="W56" s="4">
        <v>265328.07270000002</v>
      </c>
      <c r="X56" s="4">
        <v>42164149.576700002</v>
      </c>
      <c r="Y56" s="5">
        <f t="shared" si="3"/>
        <v>142998632.80589998</v>
      </c>
    </row>
    <row r="57" spans="1:25" ht="24.95" customHeight="1" x14ac:dyDescent="0.2">
      <c r="A57" s="146"/>
      <c r="B57" s="143"/>
      <c r="C57" s="1">
        <v>10</v>
      </c>
      <c r="D57" s="4" t="s">
        <v>123</v>
      </c>
      <c r="E57" s="4">
        <v>81999514.502599999</v>
      </c>
      <c r="F57" s="4">
        <f t="shared" si="9"/>
        <v>-6627083.4100000001</v>
      </c>
      <c r="G57" s="4">
        <v>16281363.7519</v>
      </c>
      <c r="H57" s="4">
        <v>5198392.0025000004</v>
      </c>
      <c r="I57" s="4">
        <v>1671737.8063000001</v>
      </c>
      <c r="J57" s="4">
        <v>260265.79560000001</v>
      </c>
      <c r="K57" s="4">
        <v>44172318.469599999</v>
      </c>
      <c r="L57" s="5">
        <f t="shared" si="10"/>
        <v>142956508.91850001</v>
      </c>
      <c r="M57" s="7"/>
      <c r="N57" s="150"/>
      <c r="O57" s="143"/>
      <c r="P57" s="8">
        <v>30</v>
      </c>
      <c r="Q57" s="4" t="s">
        <v>504</v>
      </c>
      <c r="R57" s="4">
        <v>75407215.366799995</v>
      </c>
      <c r="S57" s="4">
        <f t="shared" si="7"/>
        <v>-6627083.4100000001</v>
      </c>
      <c r="T57" s="4">
        <v>14972433.8047</v>
      </c>
      <c r="U57" s="4">
        <v>4780470.5634000003</v>
      </c>
      <c r="V57" s="4">
        <v>1537339.5020000001</v>
      </c>
      <c r="W57" s="4">
        <v>239341.89139999999</v>
      </c>
      <c r="X57" s="4">
        <v>40578749.431500003</v>
      </c>
      <c r="Y57" s="5">
        <f t="shared" si="3"/>
        <v>130888467.1498</v>
      </c>
    </row>
    <row r="58" spans="1:25" ht="24.95" customHeight="1" x14ac:dyDescent="0.2">
      <c r="A58" s="146"/>
      <c r="B58" s="143"/>
      <c r="C58" s="1">
        <v>11</v>
      </c>
      <c r="D58" s="4" t="s">
        <v>124</v>
      </c>
      <c r="E58" s="4">
        <v>63109096.983199999</v>
      </c>
      <c r="F58" s="4">
        <f t="shared" si="9"/>
        <v>-6627083.4100000001</v>
      </c>
      <c r="G58" s="4">
        <v>12530588.385500001</v>
      </c>
      <c r="H58" s="4">
        <v>4000826.4320999999</v>
      </c>
      <c r="I58" s="4">
        <v>1286615.7072000001</v>
      </c>
      <c r="J58" s="4">
        <v>200307.76319999999</v>
      </c>
      <c r="K58" s="4">
        <v>33876392.907499999</v>
      </c>
      <c r="L58" s="5">
        <f t="shared" si="10"/>
        <v>108376744.7687</v>
      </c>
      <c r="M58" s="7"/>
      <c r="N58" s="150"/>
      <c r="O58" s="143"/>
      <c r="P58" s="8">
        <v>31</v>
      </c>
      <c r="Q58" s="4" t="s">
        <v>505</v>
      </c>
      <c r="R58" s="4">
        <v>78128485.409099996</v>
      </c>
      <c r="S58" s="4">
        <f t="shared" si="7"/>
        <v>-6627083.4100000001</v>
      </c>
      <c r="T58" s="4">
        <v>15512753.923599999</v>
      </c>
      <c r="U58" s="4">
        <v>4952986.5656000003</v>
      </c>
      <c r="V58" s="4">
        <v>1592818.4892</v>
      </c>
      <c r="W58" s="4">
        <v>247979.18049999999</v>
      </c>
      <c r="X58" s="4">
        <v>39017699.338600002</v>
      </c>
      <c r="Y58" s="5">
        <f t="shared" si="3"/>
        <v>132825639.4966</v>
      </c>
    </row>
    <row r="59" spans="1:25" ht="24.95" customHeight="1" x14ac:dyDescent="0.2">
      <c r="A59" s="146"/>
      <c r="B59" s="143"/>
      <c r="C59" s="1">
        <v>12</v>
      </c>
      <c r="D59" s="4" t="s">
        <v>125</v>
      </c>
      <c r="E59" s="4">
        <v>74646721.433899999</v>
      </c>
      <c r="F59" s="4">
        <f t="shared" si="9"/>
        <v>-6627083.4100000001</v>
      </c>
      <c r="G59" s="4">
        <v>14821434.394200001</v>
      </c>
      <c r="H59" s="4">
        <v>4732258.7465000004</v>
      </c>
      <c r="I59" s="4">
        <v>1521835.1850999999</v>
      </c>
      <c r="J59" s="4">
        <v>236928.08989999999</v>
      </c>
      <c r="K59" s="4">
        <v>39078569.844899997</v>
      </c>
      <c r="L59" s="5">
        <f t="shared" si="10"/>
        <v>128410664.2845</v>
      </c>
      <c r="M59" s="7"/>
      <c r="N59" s="150"/>
      <c r="O59" s="143"/>
      <c r="P59" s="8">
        <v>32</v>
      </c>
      <c r="Q59" s="4" t="s">
        <v>506</v>
      </c>
      <c r="R59" s="4">
        <v>83830260.985799998</v>
      </c>
      <c r="S59" s="4">
        <f t="shared" si="7"/>
        <v>-6627083.4100000001</v>
      </c>
      <c r="T59" s="4">
        <v>16644866.506999999</v>
      </c>
      <c r="U59" s="4">
        <v>5314452.9077000003</v>
      </c>
      <c r="V59" s="4">
        <v>1709061.5408000001</v>
      </c>
      <c r="W59" s="4">
        <v>266076.57010000001</v>
      </c>
      <c r="X59" s="4">
        <v>43228582.117200002</v>
      </c>
      <c r="Y59" s="5">
        <f t="shared" si="3"/>
        <v>144366217.2186</v>
      </c>
    </row>
    <row r="60" spans="1:25" ht="24.95" customHeight="1" x14ac:dyDescent="0.2">
      <c r="A60" s="146"/>
      <c r="B60" s="143"/>
      <c r="C60" s="1">
        <v>13</v>
      </c>
      <c r="D60" s="4" t="s">
        <v>126</v>
      </c>
      <c r="E60" s="4">
        <v>74667767.563099995</v>
      </c>
      <c r="F60" s="4">
        <f t="shared" si="9"/>
        <v>-6627083.4100000001</v>
      </c>
      <c r="G60" s="4">
        <v>14825613.195599999</v>
      </c>
      <c r="H60" s="4">
        <v>4733592.9742999999</v>
      </c>
      <c r="I60" s="4">
        <v>1522264.2561000001</v>
      </c>
      <c r="J60" s="4">
        <v>236994.89009999999</v>
      </c>
      <c r="K60" s="4">
        <v>39089068.599299997</v>
      </c>
      <c r="L60" s="5">
        <f t="shared" si="10"/>
        <v>128448218.0685</v>
      </c>
      <c r="M60" s="7"/>
      <c r="N60" s="150"/>
      <c r="O60" s="143"/>
      <c r="P60" s="8">
        <v>33</v>
      </c>
      <c r="Q60" s="4" t="s">
        <v>507</v>
      </c>
      <c r="R60" s="4">
        <v>81247314.438099995</v>
      </c>
      <c r="S60" s="4">
        <f t="shared" si="7"/>
        <v>-6627083.4100000001</v>
      </c>
      <c r="T60" s="4">
        <v>16132011.125399999</v>
      </c>
      <c r="U60" s="4">
        <v>5150705.9786999999</v>
      </c>
      <c r="V60" s="4">
        <v>1656402.5778000001</v>
      </c>
      <c r="W60" s="4">
        <v>257878.3186</v>
      </c>
      <c r="X60" s="4">
        <v>39126833.4498</v>
      </c>
      <c r="Y60" s="5">
        <f t="shared" si="3"/>
        <v>136944062.47839999</v>
      </c>
    </row>
    <row r="61" spans="1:25" ht="24.95" customHeight="1" x14ac:dyDescent="0.2">
      <c r="A61" s="146"/>
      <c r="B61" s="143"/>
      <c r="C61" s="1">
        <v>14</v>
      </c>
      <c r="D61" s="4" t="s">
        <v>127</v>
      </c>
      <c r="E61" s="4">
        <v>77008694.606000006</v>
      </c>
      <c r="F61" s="4">
        <f t="shared" si="9"/>
        <v>-6627083.4100000001</v>
      </c>
      <c r="G61" s="4">
        <v>15290414.5414</v>
      </c>
      <c r="H61" s="4">
        <v>4881996.9800000004</v>
      </c>
      <c r="I61" s="4">
        <v>1569989.1269</v>
      </c>
      <c r="J61" s="4">
        <v>244424.9736</v>
      </c>
      <c r="K61" s="4">
        <v>40064305.839500003</v>
      </c>
      <c r="L61" s="5">
        <f t="shared" si="10"/>
        <v>132432742.65740001</v>
      </c>
      <c r="M61" s="7"/>
      <c r="N61" s="151"/>
      <c r="O61" s="144"/>
      <c r="P61" s="8">
        <v>34</v>
      </c>
      <c r="Q61" s="4" t="s">
        <v>508</v>
      </c>
      <c r="R61" s="4">
        <v>79629034.307699993</v>
      </c>
      <c r="S61" s="4">
        <f>-6627083.41</f>
        <v>-6627083.4100000001</v>
      </c>
      <c r="T61" s="4">
        <v>15810694.4979</v>
      </c>
      <c r="U61" s="4">
        <v>5048114.4628999997</v>
      </c>
      <c r="V61" s="4">
        <v>1623410.4304</v>
      </c>
      <c r="W61" s="4">
        <v>252741.9106</v>
      </c>
      <c r="X61" s="4">
        <v>40666886.0339</v>
      </c>
      <c r="Y61" s="5">
        <f t="shared" si="3"/>
        <v>136403798.23339999</v>
      </c>
    </row>
    <row r="62" spans="1:25" ht="24.95" customHeight="1" x14ac:dyDescent="0.2">
      <c r="A62" s="146"/>
      <c r="B62" s="143"/>
      <c r="C62" s="1">
        <v>15</v>
      </c>
      <c r="D62" s="4" t="s">
        <v>128</v>
      </c>
      <c r="E62" s="4">
        <v>70354989.288399994</v>
      </c>
      <c r="F62" s="4">
        <f t="shared" si="9"/>
        <v>-6627083.4100000001</v>
      </c>
      <c r="G62" s="4">
        <v>13969292.1271</v>
      </c>
      <c r="H62" s="4">
        <v>4460182.6715000002</v>
      </c>
      <c r="I62" s="4">
        <v>1434338.9246</v>
      </c>
      <c r="J62" s="4">
        <v>223306.16680000001</v>
      </c>
      <c r="K62" s="4">
        <v>36192912.196000002</v>
      </c>
      <c r="L62" s="5">
        <f t="shared" si="10"/>
        <v>120007937.96440002</v>
      </c>
      <c r="M62" s="7"/>
      <c r="N62" s="14"/>
      <c r="O62" s="147" t="s">
        <v>845</v>
      </c>
      <c r="P62" s="148"/>
      <c r="Q62" s="10"/>
      <c r="R62" s="10">
        <f>SUM(R28:R61)</f>
        <v>2827626508.0029998</v>
      </c>
      <c r="S62" s="10">
        <f t="shared" ref="S62:Y62" si="11">SUM(S28:S61)</f>
        <v>-225320835.93999991</v>
      </c>
      <c r="T62" s="10">
        <f t="shared" si="11"/>
        <v>561437662.29189992</v>
      </c>
      <c r="U62" s="10">
        <f t="shared" si="11"/>
        <v>179258512.8644</v>
      </c>
      <c r="V62" s="10">
        <f t="shared" si="11"/>
        <v>57647294.183299989</v>
      </c>
      <c r="W62" s="10">
        <f t="shared" si="11"/>
        <v>8974863.6577000022</v>
      </c>
      <c r="X62" s="10">
        <f t="shared" si="11"/>
        <v>1429549387.4538</v>
      </c>
      <c r="Y62" s="10">
        <f t="shared" si="11"/>
        <v>4839173392.514101</v>
      </c>
    </row>
    <row r="63" spans="1:25" ht="24.95" customHeight="1" x14ac:dyDescent="0.2">
      <c r="A63" s="146"/>
      <c r="B63" s="143"/>
      <c r="C63" s="1">
        <v>16</v>
      </c>
      <c r="D63" s="4" t="s">
        <v>129</v>
      </c>
      <c r="E63" s="4">
        <v>71835988.252000004</v>
      </c>
      <c r="F63" s="4">
        <f t="shared" si="9"/>
        <v>-6627083.4100000001</v>
      </c>
      <c r="G63" s="4">
        <v>14263350.976</v>
      </c>
      <c r="H63" s="4">
        <v>4554071.1928000003</v>
      </c>
      <c r="I63" s="4">
        <v>1464532.298</v>
      </c>
      <c r="J63" s="4">
        <v>228006.8455</v>
      </c>
      <c r="K63" s="4">
        <v>38648826.711499996</v>
      </c>
      <c r="L63" s="5">
        <f t="shared" si="10"/>
        <v>124367692.86579999</v>
      </c>
      <c r="M63" s="7"/>
      <c r="N63" s="149">
        <v>21</v>
      </c>
      <c r="O63" s="142" t="s">
        <v>934</v>
      </c>
      <c r="P63" s="8">
        <v>1</v>
      </c>
      <c r="Q63" s="4" t="s">
        <v>509</v>
      </c>
      <c r="R63" s="4">
        <v>63756088.6184</v>
      </c>
      <c r="S63" s="4">
        <f t="shared" ref="S63:S82" si="12">-6627083.41</f>
        <v>-6627083.4100000001</v>
      </c>
      <c r="T63" s="4">
        <v>12659051.416300001</v>
      </c>
      <c r="U63" s="4">
        <v>4041842.7255000002</v>
      </c>
      <c r="V63" s="4">
        <v>1299806.0338000001</v>
      </c>
      <c r="W63" s="4">
        <v>202361.3094</v>
      </c>
      <c r="X63" s="4">
        <v>32992397.0035</v>
      </c>
      <c r="Y63" s="5">
        <f t="shared" si="3"/>
        <v>108324463.69690001</v>
      </c>
    </row>
    <row r="64" spans="1:25" ht="24.95" customHeight="1" x14ac:dyDescent="0.2">
      <c r="A64" s="146"/>
      <c r="B64" s="143"/>
      <c r="C64" s="1">
        <v>17</v>
      </c>
      <c r="D64" s="4" t="s">
        <v>130</v>
      </c>
      <c r="E64" s="4">
        <v>67054624.907600001</v>
      </c>
      <c r="F64" s="4">
        <f t="shared" si="9"/>
        <v>-6627083.4100000001</v>
      </c>
      <c r="G64" s="4">
        <v>13313990.2839</v>
      </c>
      <c r="H64" s="4">
        <v>4250954.7522</v>
      </c>
      <c r="I64" s="4">
        <v>1367053.8444000001</v>
      </c>
      <c r="J64" s="4">
        <v>212830.83689999999</v>
      </c>
      <c r="K64" s="4">
        <v>36617802.9639</v>
      </c>
      <c r="L64" s="5">
        <f t="shared" si="10"/>
        <v>116190174.17890002</v>
      </c>
      <c r="M64" s="7"/>
      <c r="N64" s="150"/>
      <c r="O64" s="143"/>
      <c r="P64" s="8">
        <v>2</v>
      </c>
      <c r="Q64" s="4" t="s">
        <v>510</v>
      </c>
      <c r="R64" s="4">
        <v>104174924.0959</v>
      </c>
      <c r="S64" s="4">
        <f t="shared" si="12"/>
        <v>-6627083.4100000001</v>
      </c>
      <c r="T64" s="4">
        <v>20684388.722600002</v>
      </c>
      <c r="U64" s="4">
        <v>6604210.9587000003</v>
      </c>
      <c r="V64" s="4">
        <v>2123831.5877</v>
      </c>
      <c r="W64" s="4">
        <v>330650.36619999999</v>
      </c>
      <c r="X64" s="4">
        <v>43407955.431199998</v>
      </c>
      <c r="Y64" s="5">
        <f t="shared" si="3"/>
        <v>170698877.75229999</v>
      </c>
    </row>
    <row r="65" spans="1:25" ht="24.95" customHeight="1" x14ac:dyDescent="0.2">
      <c r="A65" s="146"/>
      <c r="B65" s="143"/>
      <c r="C65" s="1">
        <v>18</v>
      </c>
      <c r="D65" s="4" t="s">
        <v>131</v>
      </c>
      <c r="E65" s="4">
        <v>83308974.3627</v>
      </c>
      <c r="F65" s="4">
        <f t="shared" si="9"/>
        <v>-6627083.4100000001</v>
      </c>
      <c r="G65" s="4">
        <v>16541362.758400001</v>
      </c>
      <c r="H65" s="4">
        <v>5281405.7337999996</v>
      </c>
      <c r="I65" s="4">
        <v>1698433.9833</v>
      </c>
      <c r="J65" s="4">
        <v>264422.01059999998</v>
      </c>
      <c r="K65" s="4">
        <v>43148557.5744</v>
      </c>
      <c r="L65" s="5">
        <f t="shared" si="10"/>
        <v>143616073.01320001</v>
      </c>
      <c r="M65" s="7"/>
      <c r="N65" s="150"/>
      <c r="O65" s="143"/>
      <c r="P65" s="8">
        <v>3</v>
      </c>
      <c r="Q65" s="4" t="s">
        <v>511</v>
      </c>
      <c r="R65" s="4">
        <v>87745679.580500007</v>
      </c>
      <c r="S65" s="4">
        <f t="shared" si="12"/>
        <v>-6627083.4100000001</v>
      </c>
      <c r="T65" s="4">
        <v>17422290.065699998</v>
      </c>
      <c r="U65" s="4">
        <v>5562672.4347999999</v>
      </c>
      <c r="V65" s="4">
        <v>1788885.834</v>
      </c>
      <c r="W65" s="4">
        <v>278504.07699999999</v>
      </c>
      <c r="X65" s="4">
        <v>44418482.602300003</v>
      </c>
      <c r="Y65" s="5">
        <f t="shared" si="3"/>
        <v>150589431.18430001</v>
      </c>
    </row>
    <row r="66" spans="1:25" ht="24.95" customHeight="1" x14ac:dyDescent="0.2">
      <c r="A66" s="146"/>
      <c r="B66" s="143"/>
      <c r="C66" s="1">
        <v>19</v>
      </c>
      <c r="D66" s="4" t="s">
        <v>132</v>
      </c>
      <c r="E66" s="4">
        <v>69515170.934400007</v>
      </c>
      <c r="F66" s="4">
        <f t="shared" si="9"/>
        <v>-6627083.4100000001</v>
      </c>
      <c r="G66" s="4">
        <v>13802542.5044</v>
      </c>
      <c r="H66" s="4">
        <v>4406942.0511999996</v>
      </c>
      <c r="I66" s="4">
        <v>1417217.4075</v>
      </c>
      <c r="J66" s="4">
        <v>220640.5901</v>
      </c>
      <c r="K66" s="4">
        <v>37023548.944300003</v>
      </c>
      <c r="L66" s="5">
        <f t="shared" si="10"/>
        <v>119758979.02190003</v>
      </c>
      <c r="M66" s="7"/>
      <c r="N66" s="150"/>
      <c r="O66" s="143"/>
      <c r="P66" s="8">
        <v>4</v>
      </c>
      <c r="Q66" s="4" t="s">
        <v>512</v>
      </c>
      <c r="R66" s="4">
        <v>72448835.437700003</v>
      </c>
      <c r="S66" s="4">
        <f t="shared" si="12"/>
        <v>-6627083.4100000001</v>
      </c>
      <c r="T66" s="4">
        <v>14385034.476399999</v>
      </c>
      <c r="U66" s="4">
        <v>4592922.8852000004</v>
      </c>
      <c r="V66" s="4">
        <v>1477026.5160000001</v>
      </c>
      <c r="W66" s="4">
        <v>229952.01749999999</v>
      </c>
      <c r="X66" s="4">
        <v>37519565.787699997</v>
      </c>
      <c r="Y66" s="5">
        <f t="shared" si="3"/>
        <v>124026253.7105</v>
      </c>
    </row>
    <row r="67" spans="1:25" ht="24.95" customHeight="1" x14ac:dyDescent="0.2">
      <c r="A67" s="146"/>
      <c r="B67" s="143"/>
      <c r="C67" s="1">
        <v>20</v>
      </c>
      <c r="D67" s="4" t="s">
        <v>133</v>
      </c>
      <c r="E67" s="4">
        <v>73141550.263899997</v>
      </c>
      <c r="F67" s="4">
        <f t="shared" si="9"/>
        <v>-6627083.4100000001</v>
      </c>
      <c r="G67" s="4">
        <v>14522576.047599999</v>
      </c>
      <c r="H67" s="4">
        <v>4636837.8185000001</v>
      </c>
      <c r="I67" s="4">
        <v>1491149.0089</v>
      </c>
      <c r="J67" s="4">
        <v>232150.6887</v>
      </c>
      <c r="K67" s="4">
        <v>38754520.054499999</v>
      </c>
      <c r="L67" s="5">
        <f t="shared" si="10"/>
        <v>126151700.4721</v>
      </c>
      <c r="M67" s="7"/>
      <c r="N67" s="150"/>
      <c r="O67" s="143"/>
      <c r="P67" s="8">
        <v>5</v>
      </c>
      <c r="Q67" s="4" t="s">
        <v>513</v>
      </c>
      <c r="R67" s="4">
        <v>96487726.010399997</v>
      </c>
      <c r="S67" s="4">
        <f t="shared" si="12"/>
        <v>-6627083.4100000001</v>
      </c>
      <c r="T67" s="4">
        <v>19158061.780000001</v>
      </c>
      <c r="U67" s="4">
        <v>6116877.9630000005</v>
      </c>
      <c r="V67" s="4">
        <v>1967111.3955999999</v>
      </c>
      <c r="W67" s="4">
        <v>306251.26169999997</v>
      </c>
      <c r="X67" s="4">
        <v>48153304.213200003</v>
      </c>
      <c r="Y67" s="5">
        <f t="shared" si="3"/>
        <v>165562249.21390003</v>
      </c>
    </row>
    <row r="68" spans="1:25" ht="24.95" customHeight="1" x14ac:dyDescent="0.2">
      <c r="A68" s="146"/>
      <c r="B68" s="143"/>
      <c r="C68" s="1">
        <v>21</v>
      </c>
      <c r="D68" s="4" t="s">
        <v>134</v>
      </c>
      <c r="E68" s="4">
        <v>76077835.639300004</v>
      </c>
      <c r="F68" s="4">
        <f t="shared" si="9"/>
        <v>-6627083.4100000001</v>
      </c>
      <c r="G68" s="4">
        <v>15105588.405200001</v>
      </c>
      <c r="H68" s="4">
        <v>4822984.8037</v>
      </c>
      <c r="I68" s="4">
        <v>1551011.5496</v>
      </c>
      <c r="J68" s="4">
        <v>241470.43479999999</v>
      </c>
      <c r="K68" s="4">
        <v>40523427.840300001</v>
      </c>
      <c r="L68" s="5">
        <f t="shared" si="10"/>
        <v>131695235.26290002</v>
      </c>
      <c r="M68" s="7"/>
      <c r="N68" s="150"/>
      <c r="O68" s="143"/>
      <c r="P68" s="8">
        <v>6</v>
      </c>
      <c r="Q68" s="4" t="s">
        <v>514</v>
      </c>
      <c r="R68" s="4">
        <v>118046895.9893</v>
      </c>
      <c r="S68" s="4">
        <f t="shared" si="12"/>
        <v>-6627083.4100000001</v>
      </c>
      <c r="T68" s="4">
        <v>23438729.668699998</v>
      </c>
      <c r="U68" s="4">
        <v>7483630.1623999998</v>
      </c>
      <c r="V68" s="4">
        <v>2406641.7969999998</v>
      </c>
      <c r="W68" s="4">
        <v>374679.89270000003</v>
      </c>
      <c r="X68" s="4">
        <v>50853248.6008</v>
      </c>
      <c r="Y68" s="5">
        <f t="shared" si="3"/>
        <v>195976742.70089999</v>
      </c>
    </row>
    <row r="69" spans="1:25" ht="24.95" customHeight="1" x14ac:dyDescent="0.2">
      <c r="A69" s="146"/>
      <c r="B69" s="143"/>
      <c r="C69" s="1">
        <v>22</v>
      </c>
      <c r="D69" s="4" t="s">
        <v>135</v>
      </c>
      <c r="E69" s="4">
        <v>65390890.9278</v>
      </c>
      <c r="F69" s="4">
        <f t="shared" si="9"/>
        <v>-6627083.4100000001</v>
      </c>
      <c r="G69" s="4">
        <v>12983648.595000001</v>
      </c>
      <c r="H69" s="4">
        <v>4145481.6713999999</v>
      </c>
      <c r="I69" s="4">
        <v>1333135.0216999999</v>
      </c>
      <c r="J69" s="4">
        <v>207550.1587</v>
      </c>
      <c r="K69" s="4">
        <v>36621773.081100002</v>
      </c>
      <c r="L69" s="5">
        <f t="shared" si="10"/>
        <v>114055396.0457</v>
      </c>
      <c r="M69" s="7"/>
      <c r="N69" s="150"/>
      <c r="O69" s="143"/>
      <c r="P69" s="8">
        <v>7</v>
      </c>
      <c r="Q69" s="4" t="s">
        <v>515</v>
      </c>
      <c r="R69" s="4">
        <v>80422083.510499999</v>
      </c>
      <c r="S69" s="4">
        <f t="shared" si="12"/>
        <v>-6627083.4100000001</v>
      </c>
      <c r="T69" s="4">
        <v>15968157.9003</v>
      </c>
      <c r="U69" s="4">
        <v>5098390.1342000002</v>
      </c>
      <c r="V69" s="4">
        <v>1639578.4569999999</v>
      </c>
      <c r="W69" s="4">
        <v>255259.04240000001</v>
      </c>
      <c r="X69" s="4">
        <v>37887816.216600001</v>
      </c>
      <c r="Y69" s="5">
        <f t="shared" si="3"/>
        <v>134644201.85100001</v>
      </c>
    </row>
    <row r="70" spans="1:25" ht="24.95" customHeight="1" x14ac:dyDescent="0.2">
      <c r="A70" s="146"/>
      <c r="B70" s="143"/>
      <c r="C70" s="1">
        <v>23</v>
      </c>
      <c r="D70" s="4" t="s">
        <v>136</v>
      </c>
      <c r="E70" s="4">
        <v>68280810.773699999</v>
      </c>
      <c r="F70" s="4">
        <f t="shared" si="9"/>
        <v>-6627083.4100000001</v>
      </c>
      <c r="G70" s="4">
        <v>13557454.8731</v>
      </c>
      <c r="H70" s="4">
        <v>4328689.2954000002</v>
      </c>
      <c r="I70" s="4">
        <v>1392052.3006</v>
      </c>
      <c r="J70" s="4">
        <v>216722.7409</v>
      </c>
      <c r="K70" s="4">
        <v>38325923.843800001</v>
      </c>
      <c r="L70" s="5">
        <f t="shared" si="10"/>
        <v>119474570.41749999</v>
      </c>
      <c r="M70" s="7"/>
      <c r="N70" s="150"/>
      <c r="O70" s="143"/>
      <c r="P70" s="8">
        <v>8</v>
      </c>
      <c r="Q70" s="4" t="s">
        <v>516</v>
      </c>
      <c r="R70" s="4">
        <v>85436783.698200002</v>
      </c>
      <c r="S70" s="4">
        <f t="shared" si="12"/>
        <v>-6627083.4100000001</v>
      </c>
      <c r="T70" s="4">
        <v>16963848.647500001</v>
      </c>
      <c r="U70" s="4">
        <v>5416299.0573000005</v>
      </c>
      <c r="V70" s="4">
        <v>1741813.9878</v>
      </c>
      <c r="W70" s="4">
        <v>271175.66019999998</v>
      </c>
      <c r="X70" s="4">
        <v>39900400.975199997</v>
      </c>
      <c r="Y70" s="5">
        <f t="shared" si="3"/>
        <v>143103238.6162</v>
      </c>
    </row>
    <row r="71" spans="1:25" ht="24.95" customHeight="1" x14ac:dyDescent="0.2">
      <c r="A71" s="146"/>
      <c r="B71" s="143"/>
      <c r="C71" s="1">
        <v>24</v>
      </c>
      <c r="D71" s="4" t="s">
        <v>137</v>
      </c>
      <c r="E71" s="4">
        <v>69938753.894500002</v>
      </c>
      <c r="F71" s="4">
        <f t="shared" si="9"/>
        <v>-6627083.4100000001</v>
      </c>
      <c r="G71" s="4">
        <v>13886646.761499999</v>
      </c>
      <c r="H71" s="4">
        <v>4433795.2622999996</v>
      </c>
      <c r="I71" s="4">
        <v>1425853.0641000001</v>
      </c>
      <c r="J71" s="4">
        <v>221985.03899999999</v>
      </c>
      <c r="K71" s="4">
        <v>35157593.848499998</v>
      </c>
      <c r="L71" s="5">
        <f t="shared" si="10"/>
        <v>118437544.45990001</v>
      </c>
      <c r="M71" s="7"/>
      <c r="N71" s="150"/>
      <c r="O71" s="143"/>
      <c r="P71" s="8">
        <v>9</v>
      </c>
      <c r="Q71" s="4" t="s">
        <v>517</v>
      </c>
      <c r="R71" s="4">
        <v>106139304.4281</v>
      </c>
      <c r="S71" s="4">
        <f t="shared" si="12"/>
        <v>-6627083.4100000001</v>
      </c>
      <c r="T71" s="4">
        <v>21074425.065200001</v>
      </c>
      <c r="U71" s="4">
        <v>6728743.6350999996</v>
      </c>
      <c r="V71" s="4">
        <v>2163879.7377999998</v>
      </c>
      <c r="W71" s="4">
        <v>336885.29350000003</v>
      </c>
      <c r="X71" s="4">
        <v>50569429.331600003</v>
      </c>
      <c r="Y71" s="5">
        <f t="shared" si="3"/>
        <v>180385584.08130002</v>
      </c>
    </row>
    <row r="72" spans="1:25" ht="24.95" customHeight="1" x14ac:dyDescent="0.2">
      <c r="A72" s="146"/>
      <c r="B72" s="143"/>
      <c r="C72" s="1">
        <v>25</v>
      </c>
      <c r="D72" s="4" t="s">
        <v>138</v>
      </c>
      <c r="E72" s="4">
        <v>82403345.350299999</v>
      </c>
      <c r="F72" s="4">
        <f t="shared" si="9"/>
        <v>-6627083.4100000001</v>
      </c>
      <c r="G72" s="4">
        <v>16361546.1404</v>
      </c>
      <c r="H72" s="4">
        <v>5223993.0206000004</v>
      </c>
      <c r="I72" s="4">
        <v>1679970.7731999999</v>
      </c>
      <c r="J72" s="4">
        <v>261547.5514</v>
      </c>
      <c r="K72" s="4">
        <v>42673731.554300003</v>
      </c>
      <c r="L72" s="5">
        <f t="shared" si="10"/>
        <v>141977050.98020002</v>
      </c>
      <c r="M72" s="7"/>
      <c r="N72" s="150"/>
      <c r="O72" s="143"/>
      <c r="P72" s="8">
        <v>10</v>
      </c>
      <c r="Q72" s="4" t="s">
        <v>518</v>
      </c>
      <c r="R72" s="4">
        <v>73905579.104900002</v>
      </c>
      <c r="S72" s="4">
        <f t="shared" si="12"/>
        <v>-6627083.4100000001</v>
      </c>
      <c r="T72" s="4">
        <v>14674277.329600001</v>
      </c>
      <c r="U72" s="4">
        <v>4685273.7323000003</v>
      </c>
      <c r="V72" s="4">
        <v>1506725.3925999999</v>
      </c>
      <c r="W72" s="4">
        <v>234575.7101</v>
      </c>
      <c r="X72" s="4">
        <v>37865848.2346</v>
      </c>
      <c r="Y72" s="5">
        <f t="shared" si="3"/>
        <v>126245196.0941</v>
      </c>
    </row>
    <row r="73" spans="1:25" ht="24.95" customHeight="1" x14ac:dyDescent="0.2">
      <c r="A73" s="146"/>
      <c r="B73" s="143"/>
      <c r="C73" s="1">
        <v>26</v>
      </c>
      <c r="D73" s="4" t="s">
        <v>139</v>
      </c>
      <c r="E73" s="4">
        <v>61382804.733999997</v>
      </c>
      <c r="F73" s="4">
        <f t="shared" si="9"/>
        <v>-6627083.4100000001</v>
      </c>
      <c r="G73" s="4">
        <v>12187825.477399999</v>
      </c>
      <c r="H73" s="4">
        <v>3891387.4449</v>
      </c>
      <c r="I73" s="4">
        <v>1251421.4987000001</v>
      </c>
      <c r="J73" s="4">
        <v>194828.52559999999</v>
      </c>
      <c r="K73" s="4">
        <v>32141804.579500001</v>
      </c>
      <c r="L73" s="5">
        <f t="shared" si="10"/>
        <v>104422988.8501</v>
      </c>
      <c r="M73" s="7"/>
      <c r="N73" s="150"/>
      <c r="O73" s="143"/>
      <c r="P73" s="8">
        <v>11</v>
      </c>
      <c r="Q73" s="4" t="s">
        <v>519</v>
      </c>
      <c r="R73" s="4">
        <v>78063579.779200003</v>
      </c>
      <c r="S73" s="4">
        <f t="shared" si="12"/>
        <v>-6627083.4100000001</v>
      </c>
      <c r="T73" s="4">
        <v>15499866.625700001</v>
      </c>
      <c r="U73" s="4">
        <v>4948871.8472999996</v>
      </c>
      <c r="V73" s="4">
        <v>1591495.2472999999</v>
      </c>
      <c r="W73" s="4">
        <v>247773.17060000001</v>
      </c>
      <c r="X73" s="4">
        <v>40495565.659699999</v>
      </c>
      <c r="Y73" s="5">
        <f t="shared" ref="Y73:Y136" si="13">SUM(R73:X73)</f>
        <v>134220068.91979998</v>
      </c>
    </row>
    <row r="74" spans="1:25" ht="24.95" customHeight="1" x14ac:dyDescent="0.2">
      <c r="A74" s="146"/>
      <c r="B74" s="143"/>
      <c r="C74" s="1">
        <v>27</v>
      </c>
      <c r="D74" s="4" t="s">
        <v>140</v>
      </c>
      <c r="E74" s="4">
        <v>75317202.682600006</v>
      </c>
      <c r="F74" s="4">
        <f t="shared" si="9"/>
        <v>-6627083.4100000001</v>
      </c>
      <c r="G74" s="4">
        <v>14954561.390900001</v>
      </c>
      <c r="H74" s="4">
        <v>4774764.1732999999</v>
      </c>
      <c r="I74" s="4">
        <v>1535504.3984000001</v>
      </c>
      <c r="J74" s="4">
        <v>239056.19190000001</v>
      </c>
      <c r="K74" s="4">
        <v>38648826.711499996</v>
      </c>
      <c r="L74" s="5">
        <f t="shared" si="10"/>
        <v>128842832.13859999</v>
      </c>
      <c r="M74" s="7"/>
      <c r="N74" s="150"/>
      <c r="O74" s="143"/>
      <c r="P74" s="8">
        <v>12</v>
      </c>
      <c r="Q74" s="4" t="s">
        <v>520</v>
      </c>
      <c r="R74" s="4">
        <v>86121096.661500007</v>
      </c>
      <c r="S74" s="4">
        <f t="shared" si="12"/>
        <v>-6627083.4100000001</v>
      </c>
      <c r="T74" s="4">
        <v>17099721.991900001</v>
      </c>
      <c r="U74" s="4">
        <v>5459681.3512000004</v>
      </c>
      <c r="V74" s="4">
        <v>1755765.1906000001</v>
      </c>
      <c r="W74" s="4">
        <v>273347.66399999999</v>
      </c>
      <c r="X74" s="4">
        <v>44230387.270599999</v>
      </c>
      <c r="Y74" s="5">
        <f t="shared" si="13"/>
        <v>148312916.7198</v>
      </c>
    </row>
    <row r="75" spans="1:25" ht="24.95" customHeight="1" x14ac:dyDescent="0.2">
      <c r="A75" s="146"/>
      <c r="B75" s="143"/>
      <c r="C75" s="1">
        <v>28</v>
      </c>
      <c r="D75" s="4" t="s">
        <v>141</v>
      </c>
      <c r="E75" s="4">
        <v>61404663.901199996</v>
      </c>
      <c r="F75" s="4">
        <f t="shared" si="9"/>
        <v>-6627083.4100000001</v>
      </c>
      <c r="G75" s="4">
        <v>12192165.711100001</v>
      </c>
      <c r="H75" s="4">
        <v>3892773.2154999999</v>
      </c>
      <c r="I75" s="4">
        <v>1251867.1451999999</v>
      </c>
      <c r="J75" s="4">
        <v>194897.90640000001</v>
      </c>
      <c r="K75" s="4">
        <v>33061371.953600001</v>
      </c>
      <c r="L75" s="5">
        <f t="shared" si="10"/>
        <v>105370656.42299999</v>
      </c>
      <c r="M75" s="7"/>
      <c r="N75" s="150"/>
      <c r="O75" s="143"/>
      <c r="P75" s="8">
        <v>13</v>
      </c>
      <c r="Q75" s="4" t="s">
        <v>521</v>
      </c>
      <c r="R75" s="4">
        <v>71671564.013300002</v>
      </c>
      <c r="S75" s="4">
        <f t="shared" si="12"/>
        <v>-6627083.4100000001</v>
      </c>
      <c r="T75" s="4">
        <v>14230703.8212</v>
      </c>
      <c r="U75" s="4">
        <v>4543647.4524999997</v>
      </c>
      <c r="V75" s="4">
        <v>1461180.1536000001</v>
      </c>
      <c r="W75" s="4">
        <v>227484.96429999999</v>
      </c>
      <c r="X75" s="4">
        <v>34706605.396499999</v>
      </c>
      <c r="Y75" s="5">
        <f t="shared" si="13"/>
        <v>120214102.39140001</v>
      </c>
    </row>
    <row r="76" spans="1:25" ht="24.95" customHeight="1" x14ac:dyDescent="0.2">
      <c r="A76" s="146"/>
      <c r="B76" s="143"/>
      <c r="C76" s="1">
        <v>29</v>
      </c>
      <c r="D76" s="4" t="s">
        <v>142</v>
      </c>
      <c r="E76" s="4">
        <v>80081539.4551</v>
      </c>
      <c r="F76" s="4">
        <f t="shared" si="9"/>
        <v>-6627083.4100000001</v>
      </c>
      <c r="G76" s="4">
        <v>15900541.3824</v>
      </c>
      <c r="H76" s="4">
        <v>5076801.2077000001</v>
      </c>
      <c r="I76" s="4">
        <v>1632635.7283999999</v>
      </c>
      <c r="J76" s="4">
        <v>254178.15830000001</v>
      </c>
      <c r="K76" s="4">
        <v>37878359.295299999</v>
      </c>
      <c r="L76" s="5">
        <f t="shared" si="10"/>
        <v>134196971.81720001</v>
      </c>
      <c r="M76" s="7"/>
      <c r="N76" s="150"/>
      <c r="O76" s="143"/>
      <c r="P76" s="8">
        <v>14</v>
      </c>
      <c r="Q76" s="4" t="s">
        <v>522</v>
      </c>
      <c r="R76" s="4">
        <v>82247803.658600003</v>
      </c>
      <c r="S76" s="4">
        <f t="shared" si="12"/>
        <v>-6627083.4100000001</v>
      </c>
      <c r="T76" s="4">
        <v>16330662.6544</v>
      </c>
      <c r="U76" s="4">
        <v>5214132.3927999996</v>
      </c>
      <c r="V76" s="4">
        <v>1676799.7187999999</v>
      </c>
      <c r="W76" s="4">
        <v>261053.8633</v>
      </c>
      <c r="X76" s="4">
        <v>40811939.890100002</v>
      </c>
      <c r="Y76" s="5">
        <f t="shared" si="13"/>
        <v>139915308.76800001</v>
      </c>
    </row>
    <row r="77" spans="1:25" ht="24.95" customHeight="1" x14ac:dyDescent="0.2">
      <c r="A77" s="146"/>
      <c r="B77" s="143"/>
      <c r="C77" s="1">
        <v>30</v>
      </c>
      <c r="D77" s="4" t="s">
        <v>143</v>
      </c>
      <c r="E77" s="4">
        <v>66263531.571199998</v>
      </c>
      <c r="F77" s="4">
        <f t="shared" si="9"/>
        <v>-6627083.4100000001</v>
      </c>
      <c r="G77" s="4">
        <v>13156915.227399999</v>
      </c>
      <c r="H77" s="4">
        <v>4200803.0739000002</v>
      </c>
      <c r="I77" s="4">
        <v>1350925.6924000001</v>
      </c>
      <c r="J77" s="4">
        <v>210319.91310000001</v>
      </c>
      <c r="K77" s="4">
        <v>33719352.715099998</v>
      </c>
      <c r="L77" s="5">
        <f t="shared" si="10"/>
        <v>112274764.78310001</v>
      </c>
      <c r="M77" s="7"/>
      <c r="N77" s="150"/>
      <c r="O77" s="143"/>
      <c r="P77" s="8">
        <v>15</v>
      </c>
      <c r="Q77" s="4" t="s">
        <v>523</v>
      </c>
      <c r="R77" s="4">
        <v>95152920.959299996</v>
      </c>
      <c r="S77" s="4">
        <f t="shared" si="12"/>
        <v>-6627083.4100000001</v>
      </c>
      <c r="T77" s="4">
        <v>18893030.374600001</v>
      </c>
      <c r="U77" s="4">
        <v>6032257.4631000003</v>
      </c>
      <c r="V77" s="4">
        <v>1939898.5019</v>
      </c>
      <c r="W77" s="4">
        <v>302014.60119999998</v>
      </c>
      <c r="X77" s="4">
        <v>42671807.472800002</v>
      </c>
      <c r="Y77" s="5">
        <f t="shared" si="13"/>
        <v>158364845.96290001</v>
      </c>
    </row>
    <row r="78" spans="1:25" ht="24.95" customHeight="1" x14ac:dyDescent="0.2">
      <c r="A78" s="146"/>
      <c r="B78" s="144"/>
      <c r="C78" s="1">
        <v>31</v>
      </c>
      <c r="D78" s="4" t="s">
        <v>144</v>
      </c>
      <c r="E78" s="4">
        <v>100160559.21870001</v>
      </c>
      <c r="F78" s="4">
        <f t="shared" si="9"/>
        <v>-6627083.4100000001</v>
      </c>
      <c r="G78" s="4">
        <v>19887318.944899999</v>
      </c>
      <c r="H78" s="4">
        <v>6349718.6924999999</v>
      </c>
      <c r="I78" s="4">
        <v>2041990.06</v>
      </c>
      <c r="J78" s="4">
        <v>317908.80459999997</v>
      </c>
      <c r="K78" s="4">
        <v>54753386.673199996</v>
      </c>
      <c r="L78" s="5">
        <f t="shared" si="10"/>
        <v>176883798.98390001</v>
      </c>
      <c r="M78" s="7"/>
      <c r="N78" s="150"/>
      <c r="O78" s="143"/>
      <c r="P78" s="8">
        <v>16</v>
      </c>
      <c r="Q78" s="4" t="s">
        <v>524</v>
      </c>
      <c r="R78" s="4">
        <v>76235929.394600004</v>
      </c>
      <c r="S78" s="4">
        <f t="shared" si="12"/>
        <v>-6627083.4100000001</v>
      </c>
      <c r="T78" s="4">
        <v>15136978.614700001</v>
      </c>
      <c r="U78" s="4">
        <v>4833007.2204999998</v>
      </c>
      <c r="V78" s="4">
        <v>1554234.6333999999</v>
      </c>
      <c r="W78" s="4">
        <v>241972.2231</v>
      </c>
      <c r="X78" s="4">
        <v>38179399.270499997</v>
      </c>
      <c r="Y78" s="5">
        <f t="shared" si="13"/>
        <v>129554437.94680002</v>
      </c>
    </row>
    <row r="79" spans="1:25" ht="24.95" customHeight="1" x14ac:dyDescent="0.2">
      <c r="A79" s="1"/>
      <c r="B79" s="147" t="s">
        <v>828</v>
      </c>
      <c r="C79" s="148"/>
      <c r="D79" s="10"/>
      <c r="E79" s="10">
        <f>SUM(E48:E78)</f>
        <v>2266259190.7600999</v>
      </c>
      <c r="F79" s="10">
        <f t="shared" ref="F79:K79" si="14">SUM(F48:F78)</f>
        <v>-205439585.70999992</v>
      </c>
      <c r="G79" s="10">
        <f t="shared" si="14"/>
        <v>449975715.89029998</v>
      </c>
      <c r="H79" s="10">
        <f t="shared" si="14"/>
        <v>143670407.37199998</v>
      </c>
      <c r="I79" s="10">
        <f t="shared" si="14"/>
        <v>46202604.868200004</v>
      </c>
      <c r="J79" s="10">
        <f t="shared" si="14"/>
        <v>7193088.3353000004</v>
      </c>
      <c r="K79" s="10">
        <f t="shared" si="14"/>
        <v>1196541902.7584999</v>
      </c>
      <c r="L79" s="10">
        <f>SUM(L48:L78)</f>
        <v>3904403324.2743998</v>
      </c>
      <c r="M79" s="7"/>
      <c r="N79" s="150"/>
      <c r="O79" s="143"/>
      <c r="P79" s="8">
        <v>17</v>
      </c>
      <c r="Q79" s="4" t="s">
        <v>525</v>
      </c>
      <c r="R79" s="4">
        <v>75128131.046900004</v>
      </c>
      <c r="S79" s="4">
        <f t="shared" si="12"/>
        <v>-6627083.4100000001</v>
      </c>
      <c r="T79" s="4">
        <v>14917020.3872</v>
      </c>
      <c r="U79" s="4">
        <v>4762777.9013999999</v>
      </c>
      <c r="V79" s="4">
        <v>1531649.7634000001</v>
      </c>
      <c r="W79" s="4">
        <v>238456.08009999999</v>
      </c>
      <c r="X79" s="4">
        <v>35106616.763099998</v>
      </c>
      <c r="Y79" s="5">
        <f t="shared" si="13"/>
        <v>125057568.53210001</v>
      </c>
    </row>
    <row r="80" spans="1:25" ht="24.95" customHeight="1" x14ac:dyDescent="0.2">
      <c r="A80" s="146">
        <v>4</v>
      </c>
      <c r="B80" s="142" t="s">
        <v>948</v>
      </c>
      <c r="C80" s="1">
        <v>1</v>
      </c>
      <c r="D80" s="4" t="s">
        <v>145</v>
      </c>
      <c r="E80" s="4">
        <v>112658364.8884</v>
      </c>
      <c r="F80" s="4">
        <f t="shared" ref="F80:F99" si="15">-6627083.41</f>
        <v>-6627083.4100000001</v>
      </c>
      <c r="G80" s="4">
        <v>22368813.151799999</v>
      </c>
      <c r="H80" s="4">
        <v>7142022.0790999997</v>
      </c>
      <c r="I80" s="4">
        <v>2296784.9128999999</v>
      </c>
      <c r="J80" s="4">
        <v>357576.73859999998</v>
      </c>
      <c r="K80" s="4">
        <v>60824005.483800001</v>
      </c>
      <c r="L80" s="5">
        <f t="shared" si="10"/>
        <v>199020483.84459999</v>
      </c>
      <c r="M80" s="7"/>
      <c r="N80" s="150"/>
      <c r="O80" s="143"/>
      <c r="P80" s="8">
        <v>18</v>
      </c>
      <c r="Q80" s="4" t="s">
        <v>526</v>
      </c>
      <c r="R80" s="4">
        <v>77964165.201900005</v>
      </c>
      <c r="S80" s="4">
        <f t="shared" si="12"/>
        <v>-6627083.4100000001</v>
      </c>
      <c r="T80" s="4">
        <v>15480127.424799999</v>
      </c>
      <c r="U80" s="4">
        <v>4942569.4204000002</v>
      </c>
      <c r="V80" s="4">
        <v>1589468.4657000001</v>
      </c>
      <c r="W80" s="4">
        <v>247457.62950000001</v>
      </c>
      <c r="X80" s="4">
        <v>38389374.359300002</v>
      </c>
      <c r="Y80" s="5">
        <f t="shared" si="13"/>
        <v>131986079.0916</v>
      </c>
    </row>
    <row r="81" spans="1:25" ht="24.95" customHeight="1" x14ac:dyDescent="0.2">
      <c r="A81" s="146"/>
      <c r="B81" s="143"/>
      <c r="C81" s="1">
        <v>2</v>
      </c>
      <c r="D81" s="4" t="s">
        <v>146</v>
      </c>
      <c r="E81" s="4">
        <v>74090552.612399995</v>
      </c>
      <c r="F81" s="4">
        <f t="shared" si="15"/>
        <v>-6627083.4100000001</v>
      </c>
      <c r="G81" s="4">
        <v>14711004.631999999</v>
      </c>
      <c r="H81" s="4">
        <v>4697000.2017999999</v>
      </c>
      <c r="I81" s="4">
        <v>1510496.4783999999</v>
      </c>
      <c r="J81" s="4">
        <v>235162.81450000001</v>
      </c>
      <c r="K81" s="4">
        <v>41693245.723499998</v>
      </c>
      <c r="L81" s="5">
        <f t="shared" si="10"/>
        <v>130310379.05260001</v>
      </c>
      <c r="M81" s="7"/>
      <c r="N81" s="150"/>
      <c r="O81" s="143"/>
      <c r="P81" s="8">
        <v>19</v>
      </c>
      <c r="Q81" s="4" t="s">
        <v>527</v>
      </c>
      <c r="R81" s="4">
        <v>94326209.938500002</v>
      </c>
      <c r="S81" s="4">
        <f t="shared" si="12"/>
        <v>-6627083.4100000001</v>
      </c>
      <c r="T81" s="4">
        <v>18728883.270399999</v>
      </c>
      <c r="U81" s="4">
        <v>5979847.7874999996</v>
      </c>
      <c r="V81" s="4">
        <v>1923044.2061999999</v>
      </c>
      <c r="W81" s="4">
        <v>299390.62709999998</v>
      </c>
      <c r="X81" s="4">
        <v>40425956.270999998</v>
      </c>
      <c r="Y81" s="5">
        <f t="shared" si="13"/>
        <v>155056248.69069999</v>
      </c>
    </row>
    <row r="82" spans="1:25" ht="24.95" customHeight="1" x14ac:dyDescent="0.2">
      <c r="A82" s="146"/>
      <c r="B82" s="143"/>
      <c r="C82" s="1">
        <v>3</v>
      </c>
      <c r="D82" s="4" t="s">
        <v>147</v>
      </c>
      <c r="E82" s="4">
        <v>76218226.421000004</v>
      </c>
      <c r="F82" s="4">
        <f t="shared" si="15"/>
        <v>-6627083.4100000001</v>
      </c>
      <c r="G82" s="4">
        <v>15133463.611500001</v>
      </c>
      <c r="H82" s="4">
        <v>4831884.9334000004</v>
      </c>
      <c r="I82" s="4">
        <v>1553873.7198999999</v>
      </c>
      <c r="J82" s="4">
        <v>241916.03400000001</v>
      </c>
      <c r="K82" s="4">
        <v>42935892.414899997</v>
      </c>
      <c r="L82" s="5">
        <f t="shared" si="10"/>
        <v>134288173.7247</v>
      </c>
      <c r="M82" s="7"/>
      <c r="N82" s="150"/>
      <c r="O82" s="143"/>
      <c r="P82" s="8">
        <v>20</v>
      </c>
      <c r="Q82" s="4" t="s">
        <v>528</v>
      </c>
      <c r="R82" s="4">
        <v>72483171.174199998</v>
      </c>
      <c r="S82" s="4">
        <f t="shared" si="12"/>
        <v>-6627083.4100000001</v>
      </c>
      <c r="T82" s="4">
        <v>14391851.9877</v>
      </c>
      <c r="U82" s="4">
        <v>4595099.6129000001</v>
      </c>
      <c r="V82" s="4">
        <v>1477726.5244</v>
      </c>
      <c r="W82" s="4">
        <v>230060.9988</v>
      </c>
      <c r="X82" s="4">
        <v>35974749.063000001</v>
      </c>
      <c r="Y82" s="5">
        <f t="shared" si="13"/>
        <v>122525575.95100001</v>
      </c>
    </row>
    <row r="83" spans="1:25" ht="24.95" customHeight="1" x14ac:dyDescent="0.2">
      <c r="A83" s="146"/>
      <c r="B83" s="143"/>
      <c r="C83" s="1">
        <v>4</v>
      </c>
      <c r="D83" s="4" t="s">
        <v>148</v>
      </c>
      <c r="E83" s="4">
        <v>92124595.789900005</v>
      </c>
      <c r="F83" s="4">
        <f t="shared" si="15"/>
        <v>-6627083.4100000001</v>
      </c>
      <c r="G83" s="4">
        <v>18291743.1116</v>
      </c>
      <c r="H83" s="4">
        <v>5840275.5784</v>
      </c>
      <c r="I83" s="4">
        <v>1878159.5305999999</v>
      </c>
      <c r="J83" s="4">
        <v>292402.72169999999</v>
      </c>
      <c r="K83" s="4">
        <v>53309896.949000001</v>
      </c>
      <c r="L83" s="5">
        <f t="shared" si="10"/>
        <v>165109990.2712</v>
      </c>
      <c r="M83" s="7"/>
      <c r="N83" s="151"/>
      <c r="O83" s="144"/>
      <c r="P83" s="8">
        <v>21</v>
      </c>
      <c r="Q83" s="4" t="s">
        <v>529</v>
      </c>
      <c r="R83" s="4">
        <v>86577369.234599993</v>
      </c>
      <c r="S83" s="4">
        <f>-6627083.41</f>
        <v>-6627083.4100000001</v>
      </c>
      <c r="T83" s="4">
        <v>17190316.915199999</v>
      </c>
      <c r="U83" s="4">
        <v>5488606.9332999997</v>
      </c>
      <c r="V83" s="4">
        <v>1765067.2958</v>
      </c>
      <c r="W83" s="4">
        <v>274795.86940000003</v>
      </c>
      <c r="X83" s="4">
        <v>41777295.949600004</v>
      </c>
      <c r="Y83" s="5">
        <f t="shared" si="13"/>
        <v>146446368.7879</v>
      </c>
    </row>
    <row r="84" spans="1:25" ht="24.95" customHeight="1" x14ac:dyDescent="0.2">
      <c r="A84" s="146"/>
      <c r="B84" s="143"/>
      <c r="C84" s="1">
        <v>5</v>
      </c>
      <c r="D84" s="4" t="s">
        <v>149</v>
      </c>
      <c r="E84" s="4">
        <v>69965633.354399994</v>
      </c>
      <c r="F84" s="4">
        <f t="shared" si="15"/>
        <v>-6627083.4100000001</v>
      </c>
      <c r="G84" s="4">
        <v>13891983.7963</v>
      </c>
      <c r="H84" s="4">
        <v>4435499.2964000003</v>
      </c>
      <c r="I84" s="4">
        <v>1426401.0600999999</v>
      </c>
      <c r="J84" s="4">
        <v>222070.3542</v>
      </c>
      <c r="K84" s="4">
        <v>38100466.084399998</v>
      </c>
      <c r="L84" s="5">
        <f t="shared" si="10"/>
        <v>121414970.5358</v>
      </c>
      <c r="M84" s="7"/>
      <c r="N84" s="14"/>
      <c r="O84" s="147" t="s">
        <v>846</v>
      </c>
      <c r="P84" s="148"/>
      <c r="Q84" s="10"/>
      <c r="R84" s="10">
        <f>SUM(R63:R83)</f>
        <v>1784535841.5365</v>
      </c>
      <c r="S84" s="10">
        <f t="shared" ref="S84:Y84" si="16">SUM(S63:S83)</f>
        <v>-139168751.60999995</v>
      </c>
      <c r="T84" s="10">
        <f t="shared" si="16"/>
        <v>354327429.14009994</v>
      </c>
      <c r="U84" s="10">
        <f t="shared" si="16"/>
        <v>113131363.07139999</v>
      </c>
      <c r="V84" s="10">
        <f t="shared" si="16"/>
        <v>36381630.440400004</v>
      </c>
      <c r="W84" s="10">
        <f t="shared" si="16"/>
        <v>5664102.3220999995</v>
      </c>
      <c r="X84" s="10">
        <f t="shared" si="16"/>
        <v>856338145.76289999</v>
      </c>
      <c r="Y84" s="10">
        <f t="shared" si="16"/>
        <v>3011209760.6634011</v>
      </c>
    </row>
    <row r="85" spans="1:25" ht="24.95" customHeight="1" x14ac:dyDescent="0.2">
      <c r="A85" s="146"/>
      <c r="B85" s="143"/>
      <c r="C85" s="1">
        <v>6</v>
      </c>
      <c r="D85" s="4" t="s">
        <v>150</v>
      </c>
      <c r="E85" s="4">
        <v>80546045.499699995</v>
      </c>
      <c r="F85" s="4">
        <f t="shared" si="15"/>
        <v>-6627083.4100000001</v>
      </c>
      <c r="G85" s="4">
        <v>15992771.0977</v>
      </c>
      <c r="H85" s="4">
        <v>5106248.7540999996</v>
      </c>
      <c r="I85" s="4">
        <v>1642105.6908</v>
      </c>
      <c r="J85" s="4">
        <v>255652.49669999999</v>
      </c>
      <c r="K85" s="4">
        <v>44844460.102300003</v>
      </c>
      <c r="L85" s="5">
        <f t="shared" si="10"/>
        <v>141760200.2313</v>
      </c>
      <c r="M85" s="7"/>
      <c r="N85" s="149">
        <v>22</v>
      </c>
      <c r="O85" s="142" t="s">
        <v>61</v>
      </c>
      <c r="P85" s="8">
        <v>1</v>
      </c>
      <c r="Q85" s="4" t="s">
        <v>530</v>
      </c>
      <c r="R85" s="4">
        <v>92477058.956200004</v>
      </c>
      <c r="S85" s="4">
        <f t="shared" ref="S85:S104" si="17">-6627083.41</f>
        <v>-6627083.4100000001</v>
      </c>
      <c r="T85" s="4">
        <v>18361726.221299998</v>
      </c>
      <c r="U85" s="4">
        <v>5862620.1217</v>
      </c>
      <c r="V85" s="4">
        <v>1885345.2561000001</v>
      </c>
      <c r="W85" s="4">
        <v>293521.43689999997</v>
      </c>
      <c r="X85" s="4">
        <v>44611133.3605</v>
      </c>
      <c r="Y85" s="5">
        <f t="shared" si="13"/>
        <v>156864321.94270003</v>
      </c>
    </row>
    <row r="86" spans="1:25" ht="24.95" customHeight="1" x14ac:dyDescent="0.2">
      <c r="A86" s="146"/>
      <c r="B86" s="143"/>
      <c r="C86" s="1">
        <v>7</v>
      </c>
      <c r="D86" s="4" t="s">
        <v>151</v>
      </c>
      <c r="E86" s="4">
        <v>74648013.987399995</v>
      </c>
      <c r="F86" s="4">
        <f t="shared" si="15"/>
        <v>-6627083.4100000001</v>
      </c>
      <c r="G86" s="4">
        <v>14821691.0364</v>
      </c>
      <c r="H86" s="4">
        <v>4732340.6885000002</v>
      </c>
      <c r="I86" s="4">
        <v>1521861.5366</v>
      </c>
      <c r="J86" s="4">
        <v>236932.1924</v>
      </c>
      <c r="K86" s="4">
        <v>42141339.620899998</v>
      </c>
      <c r="L86" s="5">
        <f t="shared" si="10"/>
        <v>131475095.65219998</v>
      </c>
      <c r="M86" s="7"/>
      <c r="N86" s="150"/>
      <c r="O86" s="143"/>
      <c r="P86" s="8">
        <v>2</v>
      </c>
      <c r="Q86" s="4" t="s">
        <v>531</v>
      </c>
      <c r="R86" s="4">
        <v>81770588.986100003</v>
      </c>
      <c r="S86" s="4">
        <f t="shared" si="17"/>
        <v>-6627083.4100000001</v>
      </c>
      <c r="T86" s="4">
        <v>16235909.585200001</v>
      </c>
      <c r="U86" s="4">
        <v>5183879.1778999995</v>
      </c>
      <c r="V86" s="4">
        <v>1667070.6635</v>
      </c>
      <c r="W86" s="4">
        <v>259539.18780000001</v>
      </c>
      <c r="X86" s="4">
        <v>37564351.7355</v>
      </c>
      <c r="Y86" s="5">
        <f t="shared" si="13"/>
        <v>136054255.926</v>
      </c>
    </row>
    <row r="87" spans="1:25" ht="24.95" customHeight="1" x14ac:dyDescent="0.2">
      <c r="A87" s="146"/>
      <c r="B87" s="143"/>
      <c r="C87" s="1">
        <v>8</v>
      </c>
      <c r="D87" s="4" t="s">
        <v>152</v>
      </c>
      <c r="E87" s="4">
        <v>66744599.7883</v>
      </c>
      <c r="F87" s="4">
        <f t="shared" si="15"/>
        <v>-6627083.4100000001</v>
      </c>
      <c r="G87" s="4">
        <v>13252433.434800001</v>
      </c>
      <c r="H87" s="4">
        <v>4231300.5857999995</v>
      </c>
      <c r="I87" s="4">
        <v>1360733.3104999999</v>
      </c>
      <c r="J87" s="4">
        <v>211846.81969999999</v>
      </c>
      <c r="K87" s="4">
        <v>36668930.037799999</v>
      </c>
      <c r="L87" s="5">
        <f t="shared" si="10"/>
        <v>115842760.5669</v>
      </c>
      <c r="M87" s="7"/>
      <c r="N87" s="150"/>
      <c r="O87" s="143"/>
      <c r="P87" s="8">
        <v>3</v>
      </c>
      <c r="Q87" s="4" t="s">
        <v>532</v>
      </c>
      <c r="R87" s="4">
        <v>103198446.0591</v>
      </c>
      <c r="S87" s="4">
        <f t="shared" si="17"/>
        <v>-6627083.4100000001</v>
      </c>
      <c r="T87" s="4">
        <v>20490504.719599999</v>
      </c>
      <c r="U87" s="4">
        <v>6542306.7432000004</v>
      </c>
      <c r="V87" s="4">
        <v>2103923.9668000001</v>
      </c>
      <c r="W87" s="4">
        <v>327551.03279999999</v>
      </c>
      <c r="X87" s="4">
        <v>50359774.877700001</v>
      </c>
      <c r="Y87" s="5">
        <f t="shared" si="13"/>
        <v>176395423.9892</v>
      </c>
    </row>
    <row r="88" spans="1:25" ht="24.95" customHeight="1" x14ac:dyDescent="0.2">
      <c r="A88" s="146"/>
      <c r="B88" s="143"/>
      <c r="C88" s="1">
        <v>9</v>
      </c>
      <c r="D88" s="4" t="s">
        <v>153</v>
      </c>
      <c r="E88" s="4">
        <v>74132389.557899997</v>
      </c>
      <c r="F88" s="4">
        <f t="shared" si="15"/>
        <v>-6627083.4100000001</v>
      </c>
      <c r="G88" s="4">
        <v>14719311.541200001</v>
      </c>
      <c r="H88" s="4">
        <v>4699652.4716999996</v>
      </c>
      <c r="I88" s="4">
        <v>1511349.4151999999</v>
      </c>
      <c r="J88" s="4">
        <v>235295.60459999999</v>
      </c>
      <c r="K88" s="4">
        <v>42125547.376900002</v>
      </c>
      <c r="L88" s="5">
        <f t="shared" si="10"/>
        <v>130796462.55749999</v>
      </c>
      <c r="M88" s="7"/>
      <c r="N88" s="150"/>
      <c r="O88" s="143"/>
      <c r="P88" s="8">
        <v>4</v>
      </c>
      <c r="Q88" s="4" t="s">
        <v>533</v>
      </c>
      <c r="R88" s="4">
        <v>81711472.6602</v>
      </c>
      <c r="S88" s="4">
        <f t="shared" si="17"/>
        <v>-6627083.4100000001</v>
      </c>
      <c r="T88" s="4">
        <v>16224171.778999999</v>
      </c>
      <c r="U88" s="4">
        <v>5180131.4748</v>
      </c>
      <c r="V88" s="4">
        <v>1665865.4491000001</v>
      </c>
      <c r="W88" s="4">
        <v>259351.55309999999</v>
      </c>
      <c r="X88" s="4">
        <v>39123460.882200003</v>
      </c>
      <c r="Y88" s="5">
        <f t="shared" si="13"/>
        <v>137537370.38840002</v>
      </c>
    </row>
    <row r="89" spans="1:25" ht="24.95" customHeight="1" x14ac:dyDescent="0.2">
      <c r="A89" s="146"/>
      <c r="B89" s="143"/>
      <c r="C89" s="1">
        <v>10</v>
      </c>
      <c r="D89" s="4" t="s">
        <v>154</v>
      </c>
      <c r="E89" s="4">
        <v>117280112.63779999</v>
      </c>
      <c r="F89" s="4">
        <f t="shared" si="15"/>
        <v>-6627083.4100000001</v>
      </c>
      <c r="G89" s="4">
        <v>23286481.466499999</v>
      </c>
      <c r="H89" s="4">
        <v>7435019.6253000004</v>
      </c>
      <c r="I89" s="4">
        <v>2391009.2566999998</v>
      </c>
      <c r="J89" s="4">
        <v>372246.1286</v>
      </c>
      <c r="K89" s="4">
        <v>66171400.4868</v>
      </c>
      <c r="L89" s="5">
        <f t="shared" si="10"/>
        <v>210309186.19169998</v>
      </c>
      <c r="M89" s="7"/>
      <c r="N89" s="150"/>
      <c r="O89" s="143"/>
      <c r="P89" s="8">
        <v>5</v>
      </c>
      <c r="Q89" s="4" t="s">
        <v>534</v>
      </c>
      <c r="R89" s="4">
        <v>111724963.3889</v>
      </c>
      <c r="S89" s="4">
        <f t="shared" si="17"/>
        <v>-6627083.4100000001</v>
      </c>
      <c r="T89" s="4">
        <v>22183482.184500001</v>
      </c>
      <c r="U89" s="4">
        <v>7082848.7178999996</v>
      </c>
      <c r="V89" s="4">
        <v>2277755.5005000001</v>
      </c>
      <c r="W89" s="4">
        <v>354614.1298</v>
      </c>
      <c r="X89" s="4">
        <v>49738583.869199999</v>
      </c>
      <c r="Y89" s="5">
        <f t="shared" si="13"/>
        <v>186735164.38079998</v>
      </c>
    </row>
    <row r="90" spans="1:25" ht="24.95" customHeight="1" x14ac:dyDescent="0.2">
      <c r="A90" s="146"/>
      <c r="B90" s="143"/>
      <c r="C90" s="1">
        <v>11</v>
      </c>
      <c r="D90" s="4" t="s">
        <v>155</v>
      </c>
      <c r="E90" s="4">
        <v>81509819.9146</v>
      </c>
      <c r="F90" s="4">
        <f t="shared" si="15"/>
        <v>-6627083.4100000001</v>
      </c>
      <c r="G90" s="4">
        <v>16184132.740700001</v>
      </c>
      <c r="H90" s="4">
        <v>5167347.6184</v>
      </c>
      <c r="I90" s="4">
        <v>1661754.3208999999</v>
      </c>
      <c r="J90" s="4">
        <v>258711.50889999999</v>
      </c>
      <c r="K90" s="4">
        <v>46488441.532799996</v>
      </c>
      <c r="L90" s="5">
        <f t="shared" si="10"/>
        <v>144643124.2263</v>
      </c>
      <c r="M90" s="7"/>
      <c r="N90" s="150"/>
      <c r="O90" s="143"/>
      <c r="P90" s="8">
        <v>6</v>
      </c>
      <c r="Q90" s="4" t="s">
        <v>535</v>
      </c>
      <c r="R90" s="4">
        <v>86866976.704099998</v>
      </c>
      <c r="S90" s="4">
        <f t="shared" si="17"/>
        <v>-6627083.4100000001</v>
      </c>
      <c r="T90" s="4">
        <v>17247819.750300001</v>
      </c>
      <c r="U90" s="4">
        <v>5506966.7145999996</v>
      </c>
      <c r="V90" s="4">
        <v>1770971.5715999999</v>
      </c>
      <c r="W90" s="4">
        <v>275715.08120000002</v>
      </c>
      <c r="X90" s="4">
        <v>38076761.531999998</v>
      </c>
      <c r="Y90" s="5">
        <f t="shared" si="13"/>
        <v>143118127.9438</v>
      </c>
    </row>
    <row r="91" spans="1:25" ht="24.95" customHeight="1" x14ac:dyDescent="0.2">
      <c r="A91" s="146"/>
      <c r="B91" s="143"/>
      <c r="C91" s="1">
        <v>12</v>
      </c>
      <c r="D91" s="4" t="s">
        <v>156</v>
      </c>
      <c r="E91" s="4">
        <v>99653938.526199996</v>
      </c>
      <c r="F91" s="4">
        <f t="shared" si="15"/>
        <v>-6627083.4100000001</v>
      </c>
      <c r="G91" s="4">
        <v>19786727.181299999</v>
      </c>
      <c r="H91" s="4">
        <v>6317601.2712000003</v>
      </c>
      <c r="I91" s="4">
        <v>2031661.4993</v>
      </c>
      <c r="J91" s="4">
        <v>316300.79460000002</v>
      </c>
      <c r="K91" s="4">
        <v>54823482.084899999</v>
      </c>
      <c r="L91" s="5">
        <f t="shared" si="10"/>
        <v>176302627.94749999</v>
      </c>
      <c r="M91" s="7"/>
      <c r="N91" s="150"/>
      <c r="O91" s="143"/>
      <c r="P91" s="8">
        <v>7</v>
      </c>
      <c r="Q91" s="4" t="s">
        <v>536</v>
      </c>
      <c r="R91" s="4">
        <v>72889282.454699993</v>
      </c>
      <c r="S91" s="4">
        <f t="shared" si="17"/>
        <v>-6627083.4100000001</v>
      </c>
      <c r="T91" s="4">
        <v>14472487.166099999</v>
      </c>
      <c r="U91" s="4">
        <v>4620845.1999000004</v>
      </c>
      <c r="V91" s="4">
        <v>1486005.983</v>
      </c>
      <c r="W91" s="4">
        <v>231349.99280000001</v>
      </c>
      <c r="X91" s="4">
        <v>33814267.229500003</v>
      </c>
      <c r="Y91" s="5">
        <f t="shared" si="13"/>
        <v>120887154.616</v>
      </c>
    </row>
    <row r="92" spans="1:25" ht="24.95" customHeight="1" x14ac:dyDescent="0.2">
      <c r="A92" s="146"/>
      <c r="B92" s="143"/>
      <c r="C92" s="1">
        <v>13</v>
      </c>
      <c r="D92" s="4" t="s">
        <v>157</v>
      </c>
      <c r="E92" s="4">
        <v>73220208.813099995</v>
      </c>
      <c r="F92" s="4">
        <f t="shared" si="15"/>
        <v>-6627083.4100000001</v>
      </c>
      <c r="G92" s="4">
        <v>14538194.048</v>
      </c>
      <c r="H92" s="4">
        <v>4641824.4086999996</v>
      </c>
      <c r="I92" s="4">
        <v>1492752.6339</v>
      </c>
      <c r="J92" s="4">
        <v>232400.35029999999</v>
      </c>
      <c r="K92" s="4">
        <v>41263943.714199997</v>
      </c>
      <c r="L92" s="5">
        <f t="shared" si="10"/>
        <v>128762240.5582</v>
      </c>
      <c r="M92" s="7"/>
      <c r="N92" s="150"/>
      <c r="O92" s="143"/>
      <c r="P92" s="8">
        <v>8</v>
      </c>
      <c r="Q92" s="4" t="s">
        <v>537</v>
      </c>
      <c r="R92" s="4">
        <v>85411781.169699997</v>
      </c>
      <c r="S92" s="4">
        <f t="shared" si="17"/>
        <v>-6627083.4100000001</v>
      </c>
      <c r="T92" s="4">
        <v>16958884.285599999</v>
      </c>
      <c r="U92" s="4">
        <v>5414714.0120000001</v>
      </c>
      <c r="V92" s="4">
        <v>1741304.2571</v>
      </c>
      <c r="W92" s="4">
        <v>271096.30239999999</v>
      </c>
      <c r="X92" s="4">
        <v>39831641.5704</v>
      </c>
      <c r="Y92" s="5">
        <f t="shared" si="13"/>
        <v>143002338.18720001</v>
      </c>
    </row>
    <row r="93" spans="1:25" ht="24.95" customHeight="1" x14ac:dyDescent="0.2">
      <c r="A93" s="146"/>
      <c r="B93" s="143"/>
      <c r="C93" s="1">
        <v>14</v>
      </c>
      <c r="D93" s="4" t="s">
        <v>158</v>
      </c>
      <c r="E93" s="4">
        <v>72598272.729200006</v>
      </c>
      <c r="F93" s="4">
        <f t="shared" si="15"/>
        <v>-6627083.4100000001</v>
      </c>
      <c r="G93" s="4">
        <v>14414705.9069</v>
      </c>
      <c r="H93" s="4">
        <v>4602396.5219999999</v>
      </c>
      <c r="I93" s="4">
        <v>1480073.1191</v>
      </c>
      <c r="J93" s="4">
        <v>230426.3302</v>
      </c>
      <c r="K93" s="4">
        <v>42067142.541299999</v>
      </c>
      <c r="L93" s="5">
        <f t="shared" si="10"/>
        <v>128765933.73870002</v>
      </c>
      <c r="M93" s="7"/>
      <c r="N93" s="150"/>
      <c r="O93" s="143"/>
      <c r="P93" s="8">
        <v>9</v>
      </c>
      <c r="Q93" s="4" t="s">
        <v>538</v>
      </c>
      <c r="R93" s="4">
        <v>83763665.441200003</v>
      </c>
      <c r="S93" s="4">
        <f t="shared" si="17"/>
        <v>-6627083.4100000001</v>
      </c>
      <c r="T93" s="4">
        <v>16631643.6691</v>
      </c>
      <c r="U93" s="4">
        <v>5310231.0564999999</v>
      </c>
      <c r="V93" s="4">
        <v>1707703.8463000001</v>
      </c>
      <c r="W93" s="4">
        <v>265865.19640000002</v>
      </c>
      <c r="X93" s="4">
        <v>37353317.948799998</v>
      </c>
      <c r="Y93" s="5">
        <f t="shared" si="13"/>
        <v>138405343.74830002</v>
      </c>
    </row>
    <row r="94" spans="1:25" ht="24.95" customHeight="1" x14ac:dyDescent="0.2">
      <c r="A94" s="146"/>
      <c r="B94" s="143"/>
      <c r="C94" s="1">
        <v>15</v>
      </c>
      <c r="D94" s="4" t="s">
        <v>159</v>
      </c>
      <c r="E94" s="4">
        <v>87133824.200599998</v>
      </c>
      <c r="F94" s="4">
        <f t="shared" si="15"/>
        <v>-6627083.4100000001</v>
      </c>
      <c r="G94" s="4">
        <v>17300803.492699999</v>
      </c>
      <c r="H94" s="4">
        <v>5523883.6184</v>
      </c>
      <c r="I94" s="4">
        <v>1776411.8361</v>
      </c>
      <c r="J94" s="4">
        <v>276562.05300000001</v>
      </c>
      <c r="K94" s="4">
        <v>48780081.420000002</v>
      </c>
      <c r="L94" s="5">
        <f t="shared" si="10"/>
        <v>154164483.21079999</v>
      </c>
      <c r="M94" s="7"/>
      <c r="N94" s="150"/>
      <c r="O94" s="143"/>
      <c r="P94" s="8">
        <v>10</v>
      </c>
      <c r="Q94" s="4" t="s">
        <v>539</v>
      </c>
      <c r="R94" s="4">
        <v>88557198.451000005</v>
      </c>
      <c r="S94" s="4">
        <f t="shared" si="17"/>
        <v>-6627083.4100000001</v>
      </c>
      <c r="T94" s="4">
        <v>17583420.701699998</v>
      </c>
      <c r="U94" s="4">
        <v>5614118.9979999997</v>
      </c>
      <c r="V94" s="4">
        <v>1805430.4049</v>
      </c>
      <c r="W94" s="4">
        <v>281079.83140000002</v>
      </c>
      <c r="X94" s="4">
        <v>39604550.865099996</v>
      </c>
      <c r="Y94" s="5">
        <f t="shared" si="13"/>
        <v>146818715.84210002</v>
      </c>
    </row>
    <row r="95" spans="1:25" ht="24.95" customHeight="1" x14ac:dyDescent="0.2">
      <c r="A95" s="146"/>
      <c r="B95" s="143"/>
      <c r="C95" s="1">
        <v>16</v>
      </c>
      <c r="D95" s="4" t="s">
        <v>160</v>
      </c>
      <c r="E95" s="4">
        <v>83258834.680500001</v>
      </c>
      <c r="F95" s="4">
        <f t="shared" si="15"/>
        <v>-6627083.4100000001</v>
      </c>
      <c r="G95" s="4">
        <v>16531407.304300001</v>
      </c>
      <c r="H95" s="4">
        <v>5278227.1085999999</v>
      </c>
      <c r="I95" s="4">
        <v>1697411.7771999999</v>
      </c>
      <c r="J95" s="4">
        <v>264262.8676</v>
      </c>
      <c r="K95" s="4">
        <v>47740881.180100001</v>
      </c>
      <c r="L95" s="5">
        <f t="shared" si="10"/>
        <v>148143941.50830001</v>
      </c>
      <c r="M95" s="7"/>
      <c r="N95" s="150"/>
      <c r="O95" s="143"/>
      <c r="P95" s="8">
        <v>11</v>
      </c>
      <c r="Q95" s="4" t="s">
        <v>61</v>
      </c>
      <c r="R95" s="4">
        <v>77955894.2579</v>
      </c>
      <c r="S95" s="4">
        <f t="shared" si="17"/>
        <v>-6627083.4100000001</v>
      </c>
      <c r="T95" s="4">
        <v>15478485.192500001</v>
      </c>
      <c r="U95" s="4">
        <v>4942045.0806</v>
      </c>
      <c r="V95" s="4">
        <v>1589299.8444999999</v>
      </c>
      <c r="W95" s="4">
        <v>247431.37760000001</v>
      </c>
      <c r="X95" s="4">
        <v>36997860.119900003</v>
      </c>
      <c r="Y95" s="5">
        <f t="shared" si="13"/>
        <v>130583932.463</v>
      </c>
    </row>
    <row r="96" spans="1:25" ht="24.95" customHeight="1" x14ac:dyDescent="0.2">
      <c r="A96" s="146"/>
      <c r="B96" s="143"/>
      <c r="C96" s="1">
        <v>17</v>
      </c>
      <c r="D96" s="4" t="s">
        <v>161</v>
      </c>
      <c r="E96" s="4">
        <v>69747906.086600006</v>
      </c>
      <c r="F96" s="4">
        <f t="shared" si="15"/>
        <v>-6627083.4100000001</v>
      </c>
      <c r="G96" s="4">
        <v>13848753.091</v>
      </c>
      <c r="H96" s="4">
        <v>4421696.3892000001</v>
      </c>
      <c r="I96" s="4">
        <v>1421962.2179</v>
      </c>
      <c r="J96" s="4">
        <v>221379.28959999999</v>
      </c>
      <c r="K96" s="4">
        <v>39188631.103399999</v>
      </c>
      <c r="L96" s="5">
        <f t="shared" si="10"/>
        <v>122223244.76770002</v>
      </c>
      <c r="M96" s="7"/>
      <c r="N96" s="150"/>
      <c r="O96" s="143"/>
      <c r="P96" s="8">
        <v>12</v>
      </c>
      <c r="Q96" s="4" t="s">
        <v>540</v>
      </c>
      <c r="R96" s="4">
        <v>99526857.724700004</v>
      </c>
      <c r="S96" s="4">
        <f t="shared" si="17"/>
        <v>-6627083.4100000001</v>
      </c>
      <c r="T96" s="4">
        <v>19761494.73</v>
      </c>
      <c r="U96" s="4">
        <v>6309544.9329000004</v>
      </c>
      <c r="V96" s="4">
        <v>2029070.6817999999</v>
      </c>
      <c r="W96" s="4">
        <v>315897.4411</v>
      </c>
      <c r="X96" s="4">
        <v>43999470.633299999</v>
      </c>
      <c r="Y96" s="5">
        <f t="shared" si="13"/>
        <v>165315252.73379999</v>
      </c>
    </row>
    <row r="97" spans="1:25" ht="24.95" customHeight="1" x14ac:dyDescent="0.2">
      <c r="A97" s="146"/>
      <c r="B97" s="143"/>
      <c r="C97" s="1">
        <v>18</v>
      </c>
      <c r="D97" s="4" t="s">
        <v>162</v>
      </c>
      <c r="E97" s="4">
        <v>72271533.860400006</v>
      </c>
      <c r="F97" s="4">
        <f t="shared" si="15"/>
        <v>-6627083.4100000001</v>
      </c>
      <c r="G97" s="4">
        <v>14349830.4695</v>
      </c>
      <c r="H97" s="4">
        <v>4581682.7807999998</v>
      </c>
      <c r="I97" s="4">
        <v>1473411.8391</v>
      </c>
      <c r="J97" s="4">
        <v>229389.26370000001</v>
      </c>
      <c r="K97" s="4">
        <v>40222626.078500003</v>
      </c>
      <c r="L97" s="5">
        <f t="shared" si="10"/>
        <v>126501390.88200001</v>
      </c>
      <c r="M97" s="7"/>
      <c r="N97" s="150"/>
      <c r="O97" s="143"/>
      <c r="P97" s="8">
        <v>13</v>
      </c>
      <c r="Q97" s="4" t="s">
        <v>541</v>
      </c>
      <c r="R97" s="4">
        <v>65693666.012900002</v>
      </c>
      <c r="S97" s="4">
        <f t="shared" si="17"/>
        <v>-6627083.4100000001</v>
      </c>
      <c r="T97" s="4">
        <v>13043765.9179</v>
      </c>
      <c r="U97" s="4">
        <v>4164676.219</v>
      </c>
      <c r="V97" s="4">
        <v>1339307.7479999999</v>
      </c>
      <c r="W97" s="4">
        <v>208511.16440000001</v>
      </c>
      <c r="X97" s="4">
        <v>30657759.361000001</v>
      </c>
      <c r="Y97" s="5">
        <f t="shared" si="13"/>
        <v>108480603.01319999</v>
      </c>
    </row>
    <row r="98" spans="1:25" ht="24.95" customHeight="1" x14ac:dyDescent="0.2">
      <c r="A98" s="146"/>
      <c r="B98" s="143"/>
      <c r="C98" s="1">
        <v>19</v>
      </c>
      <c r="D98" s="4" t="s">
        <v>163</v>
      </c>
      <c r="E98" s="4">
        <v>78047120.111000001</v>
      </c>
      <c r="F98" s="4">
        <f t="shared" si="15"/>
        <v>-6627083.4100000001</v>
      </c>
      <c r="G98" s="4">
        <v>15496598.486300001</v>
      </c>
      <c r="H98" s="4">
        <v>4947828.38</v>
      </c>
      <c r="I98" s="4">
        <v>1591159.6813000001</v>
      </c>
      <c r="J98" s="4">
        <v>247720.9277</v>
      </c>
      <c r="K98" s="4">
        <v>43376046.078000002</v>
      </c>
      <c r="L98" s="5">
        <f t="shared" si="10"/>
        <v>137079390.2543</v>
      </c>
      <c r="M98" s="7"/>
      <c r="N98" s="150"/>
      <c r="O98" s="143"/>
      <c r="P98" s="8">
        <v>14</v>
      </c>
      <c r="Q98" s="4" t="s">
        <v>542</v>
      </c>
      <c r="R98" s="4">
        <v>95508726.429499999</v>
      </c>
      <c r="S98" s="4">
        <f t="shared" si="17"/>
        <v>-6627083.4100000001</v>
      </c>
      <c r="T98" s="4">
        <v>18963677.113400001</v>
      </c>
      <c r="U98" s="4">
        <v>6054813.8931999998</v>
      </c>
      <c r="V98" s="4">
        <v>1947152.3674999999</v>
      </c>
      <c r="W98" s="4">
        <v>303143.92489999998</v>
      </c>
      <c r="X98" s="4">
        <v>43726679.467600003</v>
      </c>
      <c r="Y98" s="5">
        <f t="shared" si="13"/>
        <v>159877109.7861</v>
      </c>
    </row>
    <row r="99" spans="1:25" ht="24.95" customHeight="1" x14ac:dyDescent="0.2">
      <c r="A99" s="146"/>
      <c r="B99" s="143"/>
      <c r="C99" s="1">
        <v>20</v>
      </c>
      <c r="D99" s="4" t="s">
        <v>164</v>
      </c>
      <c r="E99" s="4">
        <v>78981712.148200005</v>
      </c>
      <c r="F99" s="4">
        <f t="shared" si="15"/>
        <v>-6627083.4100000001</v>
      </c>
      <c r="G99" s="4">
        <v>15682165.8401</v>
      </c>
      <c r="H99" s="4">
        <v>5007077.2159000002</v>
      </c>
      <c r="I99" s="4">
        <v>1610213.3652999999</v>
      </c>
      <c r="J99" s="4">
        <v>250687.31529999999</v>
      </c>
      <c r="K99" s="4">
        <v>44681155.947099999</v>
      </c>
      <c r="L99" s="5">
        <f t="shared" si="10"/>
        <v>139585928.42190003</v>
      </c>
      <c r="M99" s="7"/>
      <c r="N99" s="150"/>
      <c r="O99" s="143"/>
      <c r="P99" s="8">
        <v>15</v>
      </c>
      <c r="Q99" s="4" t="s">
        <v>543</v>
      </c>
      <c r="R99" s="4">
        <v>63776942.527199998</v>
      </c>
      <c r="S99" s="4">
        <f t="shared" si="17"/>
        <v>-6627083.4100000001</v>
      </c>
      <c r="T99" s="4">
        <v>12663192.0514</v>
      </c>
      <c r="U99" s="4">
        <v>4043164.7673999998</v>
      </c>
      <c r="V99" s="4">
        <v>1300231.186</v>
      </c>
      <c r="W99" s="4">
        <v>202427.49960000001</v>
      </c>
      <c r="X99" s="4">
        <v>30268246.748799998</v>
      </c>
      <c r="Y99" s="5">
        <f t="shared" si="13"/>
        <v>105627121.3704</v>
      </c>
    </row>
    <row r="100" spans="1:25" ht="24.95" customHeight="1" x14ac:dyDescent="0.2">
      <c r="A100" s="146"/>
      <c r="B100" s="144"/>
      <c r="C100" s="1">
        <v>21</v>
      </c>
      <c r="D100" s="4" t="s">
        <v>165</v>
      </c>
      <c r="E100" s="4">
        <v>75834074.516200006</v>
      </c>
      <c r="F100" s="4">
        <f>-6627083.41</f>
        <v>-6627083.4100000001</v>
      </c>
      <c r="G100" s="4">
        <v>15057188.5636</v>
      </c>
      <c r="H100" s="4">
        <v>4807531.4698999999</v>
      </c>
      <c r="I100" s="4">
        <v>1546041.9509000001</v>
      </c>
      <c r="J100" s="4">
        <v>240696.7389</v>
      </c>
      <c r="K100" s="4">
        <v>42989974.233999997</v>
      </c>
      <c r="L100" s="5">
        <f t="shared" si="10"/>
        <v>133848424.06350002</v>
      </c>
      <c r="M100" s="7"/>
      <c r="N100" s="150"/>
      <c r="O100" s="143"/>
      <c r="P100" s="8">
        <v>16</v>
      </c>
      <c r="Q100" s="4" t="s">
        <v>544</v>
      </c>
      <c r="R100" s="4">
        <v>92462031.750699997</v>
      </c>
      <c r="S100" s="4">
        <f t="shared" si="17"/>
        <v>-6627083.4100000001</v>
      </c>
      <c r="T100" s="4">
        <v>18358742.503600001</v>
      </c>
      <c r="U100" s="4">
        <v>5861667.466</v>
      </c>
      <c r="V100" s="4">
        <v>1885038.8939</v>
      </c>
      <c r="W100" s="4">
        <v>293473.74070000002</v>
      </c>
      <c r="X100" s="4">
        <v>44417479.864699997</v>
      </c>
      <c r="Y100" s="5">
        <f t="shared" si="13"/>
        <v>156651350.80960003</v>
      </c>
    </row>
    <row r="101" spans="1:25" ht="24.95" customHeight="1" x14ac:dyDescent="0.2">
      <c r="A101" s="1"/>
      <c r="B101" s="147" t="s">
        <v>829</v>
      </c>
      <c r="C101" s="148"/>
      <c r="D101" s="10"/>
      <c r="E101" s="10">
        <f>SUM(E80:E100)</f>
        <v>1710665780.1238</v>
      </c>
      <c r="F101" s="10">
        <f t="shared" ref="F101:J101" si="18">SUM(F80:F100)</f>
        <v>-139168751.60999995</v>
      </c>
      <c r="G101" s="10">
        <f t="shared" si="18"/>
        <v>339660204.00420004</v>
      </c>
      <c r="H101" s="10">
        <f t="shared" si="18"/>
        <v>108448340.9976</v>
      </c>
      <c r="I101" s="10">
        <f t="shared" si="18"/>
        <v>34875629.1527</v>
      </c>
      <c r="J101" s="10">
        <f t="shared" si="18"/>
        <v>5429639.3448000001</v>
      </c>
      <c r="K101" s="10">
        <f>SUM(K80:K100)</f>
        <v>960437590.19459999</v>
      </c>
      <c r="L101" s="10">
        <f>SUM(L80:L100)</f>
        <v>3020348432.2077003</v>
      </c>
      <c r="M101" s="7"/>
      <c r="N101" s="150"/>
      <c r="O101" s="143"/>
      <c r="P101" s="8">
        <v>17</v>
      </c>
      <c r="Q101" s="4" t="s">
        <v>545</v>
      </c>
      <c r="R101" s="4">
        <v>115638750.8954</v>
      </c>
      <c r="S101" s="4">
        <f t="shared" si="17"/>
        <v>-6627083.4100000001</v>
      </c>
      <c r="T101" s="4">
        <v>22960581.8836</v>
      </c>
      <c r="U101" s="4">
        <v>7330964.8415000001</v>
      </c>
      <c r="V101" s="4">
        <v>2357546.5405000001</v>
      </c>
      <c r="W101" s="4">
        <v>367036.45970000001</v>
      </c>
      <c r="X101" s="4">
        <v>55027485.811700001</v>
      </c>
      <c r="Y101" s="5">
        <f t="shared" si="13"/>
        <v>197055283.02239996</v>
      </c>
    </row>
    <row r="102" spans="1:25" ht="24.95" customHeight="1" x14ac:dyDescent="0.25">
      <c r="A102" s="146">
        <v>5</v>
      </c>
      <c r="B102" s="142">
        <v>5</v>
      </c>
      <c r="C102" s="1">
        <v>1</v>
      </c>
      <c r="D102" s="4" t="s">
        <v>166</v>
      </c>
      <c r="E102" s="105">
        <v>127864448.05779999</v>
      </c>
      <c r="F102" s="105">
        <v>-6627083.4100000001</v>
      </c>
      <c r="G102" s="105">
        <v>25388047.751200002</v>
      </c>
      <c r="H102" s="105">
        <v>8106017.8004999999</v>
      </c>
      <c r="I102" s="105">
        <v>2606793.8717999998</v>
      </c>
      <c r="J102" s="105">
        <v>405840.72360000003</v>
      </c>
      <c r="K102" s="105">
        <v>55984041.243299998</v>
      </c>
      <c r="L102" s="5">
        <f t="shared" si="10"/>
        <v>213728106.03819999</v>
      </c>
      <c r="M102" s="7"/>
      <c r="N102" s="150"/>
      <c r="O102" s="143"/>
      <c r="P102" s="8">
        <v>18</v>
      </c>
      <c r="Q102" s="4" t="s">
        <v>546</v>
      </c>
      <c r="R102" s="4">
        <v>87350795.869100004</v>
      </c>
      <c r="S102" s="4">
        <f t="shared" si="17"/>
        <v>-6627083.4100000001</v>
      </c>
      <c r="T102" s="4">
        <v>17343884.170499999</v>
      </c>
      <c r="U102" s="4">
        <v>5537638.6239999998</v>
      </c>
      <c r="V102" s="4">
        <v>1780835.2738000001</v>
      </c>
      <c r="W102" s="4">
        <v>277250.7193</v>
      </c>
      <c r="X102" s="4">
        <v>40901985.1743</v>
      </c>
      <c r="Y102" s="5">
        <f t="shared" si="13"/>
        <v>146565306.421</v>
      </c>
    </row>
    <row r="103" spans="1:25" ht="24.95" customHeight="1" x14ac:dyDescent="0.25">
      <c r="A103" s="146"/>
      <c r="B103" s="143"/>
      <c r="C103" s="1">
        <v>2</v>
      </c>
      <c r="D103" s="4" t="s">
        <v>44</v>
      </c>
      <c r="E103" s="105">
        <v>154409787.88940001</v>
      </c>
      <c r="F103" s="105">
        <v>-6627083.4100000001</v>
      </c>
      <c r="G103" s="105">
        <v>30658741.563700002</v>
      </c>
      <c r="H103" s="105">
        <v>9788870.2311000004</v>
      </c>
      <c r="I103" s="105">
        <v>3147978.1513</v>
      </c>
      <c r="J103" s="105">
        <v>490095.41739999998</v>
      </c>
      <c r="K103" s="105">
        <v>70486967.691499993</v>
      </c>
      <c r="L103" s="5">
        <f t="shared" si="10"/>
        <v>262355357.53439999</v>
      </c>
      <c r="M103" s="7"/>
      <c r="N103" s="150"/>
      <c r="O103" s="143"/>
      <c r="P103" s="8">
        <v>19</v>
      </c>
      <c r="Q103" s="4" t="s">
        <v>547</v>
      </c>
      <c r="R103" s="4">
        <v>82707746.772300005</v>
      </c>
      <c r="S103" s="4">
        <f t="shared" si="17"/>
        <v>-6627083.4100000001</v>
      </c>
      <c r="T103" s="4">
        <v>16421986.379699999</v>
      </c>
      <c r="U103" s="4">
        <v>5243290.6704000002</v>
      </c>
      <c r="V103" s="4">
        <v>1686176.6558999999</v>
      </c>
      <c r="W103" s="4">
        <v>262513.71909999999</v>
      </c>
      <c r="X103" s="4">
        <v>36336350.365400001</v>
      </c>
      <c r="Y103" s="5">
        <f t="shared" si="13"/>
        <v>136030981.15280002</v>
      </c>
    </row>
    <row r="104" spans="1:25" ht="24.95" customHeight="1" x14ac:dyDescent="0.25">
      <c r="A104" s="146"/>
      <c r="B104" s="143"/>
      <c r="C104" s="1">
        <v>3</v>
      </c>
      <c r="D104" s="4" t="s">
        <v>167</v>
      </c>
      <c r="E104" s="105">
        <v>67530575.133900002</v>
      </c>
      <c r="F104" s="105">
        <v>-6627083.4100000001</v>
      </c>
      <c r="G104" s="105">
        <v>13408492.2917</v>
      </c>
      <c r="H104" s="105">
        <v>4281127.8070999999</v>
      </c>
      <c r="I104" s="105">
        <v>1376757.1211999999</v>
      </c>
      <c r="J104" s="105">
        <v>214341.49909999999</v>
      </c>
      <c r="K104" s="105">
        <v>34350519.584200002</v>
      </c>
      <c r="L104" s="5">
        <f t="shared" si="10"/>
        <v>114534730.02720001</v>
      </c>
      <c r="M104" s="7"/>
      <c r="N104" s="150"/>
      <c r="O104" s="143"/>
      <c r="P104" s="8">
        <v>20</v>
      </c>
      <c r="Q104" s="4" t="s">
        <v>548</v>
      </c>
      <c r="R104" s="4">
        <v>88682700.587699994</v>
      </c>
      <c r="S104" s="4">
        <f t="shared" si="17"/>
        <v>-6627083.4100000001</v>
      </c>
      <c r="T104" s="4">
        <v>17608339.702199999</v>
      </c>
      <c r="U104" s="4">
        <v>5622075.2560999999</v>
      </c>
      <c r="V104" s="4">
        <v>1807989.0379000001</v>
      </c>
      <c r="W104" s="4">
        <v>281478.1741</v>
      </c>
      <c r="X104" s="4">
        <v>39920131.072099999</v>
      </c>
      <c r="Y104" s="5">
        <f t="shared" si="13"/>
        <v>147295630.42009997</v>
      </c>
    </row>
    <row r="105" spans="1:25" ht="24.95" customHeight="1" x14ac:dyDescent="0.25">
      <c r="A105" s="146"/>
      <c r="B105" s="143"/>
      <c r="C105" s="1">
        <v>4</v>
      </c>
      <c r="D105" s="4" t="s">
        <v>168</v>
      </c>
      <c r="E105" s="105">
        <v>79810106.230599999</v>
      </c>
      <c r="F105" s="105">
        <v>-6627083.4100000001</v>
      </c>
      <c r="G105" s="105">
        <v>15846647.123500001</v>
      </c>
      <c r="H105" s="105">
        <v>5059593.5899</v>
      </c>
      <c r="I105" s="105">
        <v>1627101.9739000001</v>
      </c>
      <c r="J105" s="105">
        <v>253316.63140000001</v>
      </c>
      <c r="K105" s="105">
        <v>40235733.133900002</v>
      </c>
      <c r="L105" s="5">
        <f t="shared" si="10"/>
        <v>136205415.27320004</v>
      </c>
      <c r="M105" s="7"/>
      <c r="N105" s="151"/>
      <c r="O105" s="144"/>
      <c r="P105" s="8">
        <v>21</v>
      </c>
      <c r="Q105" s="4" t="s">
        <v>549</v>
      </c>
      <c r="R105" s="4">
        <v>86772959.729200006</v>
      </c>
      <c r="S105" s="4">
        <f>-6627083.41</f>
        <v>-6627083.4100000001</v>
      </c>
      <c r="T105" s="4">
        <v>17229152.267000001</v>
      </c>
      <c r="U105" s="4">
        <v>5501006.4709000001</v>
      </c>
      <c r="V105" s="4">
        <v>1769054.8319000001</v>
      </c>
      <c r="W105" s="4">
        <v>275416.67210000003</v>
      </c>
      <c r="X105" s="4">
        <v>39137312.180100001</v>
      </c>
      <c r="Y105" s="5">
        <f t="shared" si="13"/>
        <v>144057818.7412</v>
      </c>
    </row>
    <row r="106" spans="1:25" ht="24.95" customHeight="1" x14ac:dyDescent="0.25">
      <c r="A106" s="146"/>
      <c r="B106" s="143"/>
      <c r="C106" s="1">
        <v>5</v>
      </c>
      <c r="D106" s="4" t="s">
        <v>169</v>
      </c>
      <c r="E106" s="105">
        <v>101242406.567</v>
      </c>
      <c r="F106" s="105">
        <v>-6627083.4100000001</v>
      </c>
      <c r="G106" s="105">
        <v>20102124.487399999</v>
      </c>
      <c r="H106" s="105">
        <v>6418302.8376000002</v>
      </c>
      <c r="I106" s="105">
        <v>2064045.8626999999</v>
      </c>
      <c r="J106" s="105">
        <v>321342.57929999998</v>
      </c>
      <c r="K106" s="105">
        <v>49117767.614799999</v>
      </c>
      <c r="L106" s="5">
        <f t="shared" si="10"/>
        <v>172638906.5388</v>
      </c>
      <c r="M106" s="7"/>
      <c r="N106" s="14"/>
      <c r="O106" s="147" t="s">
        <v>847</v>
      </c>
      <c r="P106" s="148"/>
      <c r="Q106" s="10"/>
      <c r="R106" s="10">
        <f>SUM(R85:R105)</f>
        <v>1844448506.8278003</v>
      </c>
      <c r="S106" s="10">
        <f t="shared" ref="S106:Y106" si="19">SUM(S85:S105)</f>
        <v>-139168751.60999995</v>
      </c>
      <c r="T106" s="10">
        <f t="shared" si="19"/>
        <v>366223351.97420001</v>
      </c>
      <c r="U106" s="10">
        <f t="shared" si="19"/>
        <v>116929550.43849999</v>
      </c>
      <c r="V106" s="10">
        <f t="shared" si="19"/>
        <v>37603079.960600004</v>
      </c>
      <c r="W106" s="10">
        <f t="shared" si="19"/>
        <v>5854264.6372000016</v>
      </c>
      <c r="X106" s="10">
        <f t="shared" si="19"/>
        <v>851468604.66979992</v>
      </c>
      <c r="Y106" s="10">
        <f t="shared" si="19"/>
        <v>3083358606.8980994</v>
      </c>
    </row>
    <row r="107" spans="1:25" ht="24.95" customHeight="1" x14ac:dyDescent="0.25">
      <c r="A107" s="146"/>
      <c r="B107" s="143"/>
      <c r="C107" s="1">
        <v>6</v>
      </c>
      <c r="D107" s="4" t="s">
        <v>170</v>
      </c>
      <c r="E107" s="105">
        <v>67041178.908200003</v>
      </c>
      <c r="F107" s="105">
        <v>-6627083.4100000001</v>
      </c>
      <c r="G107" s="105">
        <v>13311320.521600001</v>
      </c>
      <c r="H107" s="105">
        <v>4250102.3377</v>
      </c>
      <c r="I107" s="105">
        <v>1366779.7186</v>
      </c>
      <c r="J107" s="105">
        <v>212788.1594</v>
      </c>
      <c r="K107" s="105">
        <v>34855871.394599997</v>
      </c>
      <c r="L107" s="5">
        <f t="shared" si="10"/>
        <v>114410957.63010001</v>
      </c>
      <c r="M107" s="7"/>
      <c r="N107" s="149">
        <v>23</v>
      </c>
      <c r="O107" s="142" t="s">
        <v>62</v>
      </c>
      <c r="P107" s="8">
        <v>1</v>
      </c>
      <c r="Q107" s="4" t="s">
        <v>550</v>
      </c>
      <c r="R107" s="4">
        <v>74941684.066400006</v>
      </c>
      <c r="S107" s="4">
        <f t="shared" ref="S107:S121" si="20">-6627083.41</f>
        <v>-6627083.4100000001</v>
      </c>
      <c r="T107" s="4">
        <v>14880000.520400001</v>
      </c>
      <c r="U107" s="4">
        <v>4750958.0206000004</v>
      </c>
      <c r="V107" s="4">
        <v>1527848.6376</v>
      </c>
      <c r="W107" s="4">
        <v>237864.29889999999</v>
      </c>
      <c r="X107" s="4">
        <v>40212736.057099998</v>
      </c>
      <c r="Y107" s="5">
        <f t="shared" si="13"/>
        <v>129924008.19100001</v>
      </c>
    </row>
    <row r="108" spans="1:25" ht="24.95" customHeight="1" x14ac:dyDescent="0.25">
      <c r="A108" s="146"/>
      <c r="B108" s="143"/>
      <c r="C108" s="1">
        <v>7</v>
      </c>
      <c r="D108" s="4" t="s">
        <v>171</v>
      </c>
      <c r="E108" s="105">
        <v>106955614.30400001</v>
      </c>
      <c r="F108" s="105">
        <v>-6627083.4100000001</v>
      </c>
      <c r="G108" s="105">
        <v>21236506.976399999</v>
      </c>
      <c r="H108" s="105">
        <v>6780493.9260999998</v>
      </c>
      <c r="I108" s="105">
        <v>2180521.9837000002</v>
      </c>
      <c r="J108" s="105">
        <v>339476.25439999998</v>
      </c>
      <c r="K108" s="105">
        <v>52187197.5788</v>
      </c>
      <c r="L108" s="5">
        <f t="shared" si="10"/>
        <v>183052727.61340001</v>
      </c>
      <c r="M108" s="7"/>
      <c r="N108" s="150"/>
      <c r="O108" s="143"/>
      <c r="P108" s="8">
        <v>2</v>
      </c>
      <c r="Q108" s="4" t="s">
        <v>551</v>
      </c>
      <c r="R108" s="4">
        <v>123237254.9692</v>
      </c>
      <c r="S108" s="4">
        <f t="shared" si="20"/>
        <v>-6627083.4100000001</v>
      </c>
      <c r="T108" s="4">
        <v>24469298.240499999</v>
      </c>
      <c r="U108" s="4">
        <v>7812675.0449000001</v>
      </c>
      <c r="V108" s="4">
        <v>2512458.5129999998</v>
      </c>
      <c r="W108" s="4">
        <v>391154.0502</v>
      </c>
      <c r="X108" s="4">
        <v>47537514.112599999</v>
      </c>
      <c r="Y108" s="5">
        <f t="shared" si="13"/>
        <v>199333271.52039999</v>
      </c>
    </row>
    <row r="109" spans="1:25" ht="24.95" customHeight="1" x14ac:dyDescent="0.25">
      <c r="A109" s="146"/>
      <c r="B109" s="143"/>
      <c r="C109" s="1">
        <v>8</v>
      </c>
      <c r="D109" s="4" t="s">
        <v>172</v>
      </c>
      <c r="E109" s="105">
        <v>107968575.5107</v>
      </c>
      <c r="F109" s="105">
        <v>-6627083.4100000001</v>
      </c>
      <c r="G109" s="105">
        <v>21437634.873</v>
      </c>
      <c r="H109" s="105">
        <v>6844711.0066999998</v>
      </c>
      <c r="I109" s="105">
        <v>2201173.3931</v>
      </c>
      <c r="J109" s="105">
        <v>342691.38510000001</v>
      </c>
      <c r="K109" s="105">
        <v>49018161.784900002</v>
      </c>
      <c r="L109" s="5">
        <f t="shared" si="10"/>
        <v>181185864.54350001</v>
      </c>
      <c r="M109" s="7"/>
      <c r="N109" s="150"/>
      <c r="O109" s="143"/>
      <c r="P109" s="8">
        <v>3</v>
      </c>
      <c r="Q109" s="4" t="s">
        <v>552</v>
      </c>
      <c r="R109" s="4">
        <v>94453620.225799993</v>
      </c>
      <c r="S109" s="4">
        <f t="shared" si="20"/>
        <v>-6627083.4100000001</v>
      </c>
      <c r="T109" s="4">
        <v>18754181.1426</v>
      </c>
      <c r="U109" s="4">
        <v>5987925.0136000002</v>
      </c>
      <c r="V109" s="4">
        <v>1925641.7409999999</v>
      </c>
      <c r="W109" s="4">
        <v>299795.02639999997</v>
      </c>
      <c r="X109" s="4">
        <v>46832597.743100002</v>
      </c>
      <c r="Y109" s="5">
        <f t="shared" si="13"/>
        <v>161626677.48250002</v>
      </c>
    </row>
    <row r="110" spans="1:25" ht="24.95" customHeight="1" x14ac:dyDescent="0.25">
      <c r="A110" s="146"/>
      <c r="B110" s="143"/>
      <c r="C110" s="1">
        <v>9</v>
      </c>
      <c r="D110" s="4" t="s">
        <v>173</v>
      </c>
      <c r="E110" s="105">
        <v>75943942.472399995</v>
      </c>
      <c r="F110" s="105">
        <v>-6627083.4100000001</v>
      </c>
      <c r="G110" s="105">
        <v>15079003.3289</v>
      </c>
      <c r="H110" s="105">
        <v>4814496.5928999996</v>
      </c>
      <c r="I110" s="105">
        <v>1548281.8472</v>
      </c>
      <c r="J110" s="105">
        <v>241045.4589</v>
      </c>
      <c r="K110" s="105">
        <v>40769228.6642</v>
      </c>
      <c r="L110" s="5">
        <f t="shared" si="10"/>
        <v>131768914.95449999</v>
      </c>
      <c r="M110" s="7"/>
      <c r="N110" s="150"/>
      <c r="O110" s="143"/>
      <c r="P110" s="8">
        <v>4</v>
      </c>
      <c r="Q110" s="4" t="s">
        <v>52</v>
      </c>
      <c r="R110" s="4">
        <v>57520153.470799997</v>
      </c>
      <c r="S110" s="4">
        <f t="shared" si="20"/>
        <v>-6627083.4100000001</v>
      </c>
      <c r="T110" s="4">
        <v>11420879.1041</v>
      </c>
      <c r="U110" s="4">
        <v>3646513.1239</v>
      </c>
      <c r="V110" s="4">
        <v>1172672.9818</v>
      </c>
      <c r="W110" s="4">
        <v>182568.50169999999</v>
      </c>
      <c r="X110" s="4">
        <v>33897161.8002</v>
      </c>
      <c r="Y110" s="5">
        <f t="shared" si="13"/>
        <v>101212865.57250001</v>
      </c>
    </row>
    <row r="111" spans="1:25" ht="24.95" customHeight="1" x14ac:dyDescent="0.25">
      <c r="A111" s="146"/>
      <c r="B111" s="143"/>
      <c r="C111" s="1">
        <v>10</v>
      </c>
      <c r="D111" s="4" t="s">
        <v>174</v>
      </c>
      <c r="E111" s="105">
        <v>86977978.144999996</v>
      </c>
      <c r="F111" s="105">
        <v>-6627083.4100000001</v>
      </c>
      <c r="G111" s="105">
        <v>17269859.573899999</v>
      </c>
      <c r="H111" s="105">
        <v>5514003.6953999996</v>
      </c>
      <c r="I111" s="105">
        <v>1773234.5766</v>
      </c>
      <c r="J111" s="105">
        <v>276067.39889999997</v>
      </c>
      <c r="K111" s="105">
        <v>47212023.1219</v>
      </c>
      <c r="L111" s="5">
        <f t="shared" si="10"/>
        <v>152396083.10170001</v>
      </c>
      <c r="M111" s="7"/>
      <c r="N111" s="150"/>
      <c r="O111" s="143"/>
      <c r="P111" s="8">
        <v>5</v>
      </c>
      <c r="Q111" s="4" t="s">
        <v>553</v>
      </c>
      <c r="R111" s="4">
        <v>99803468.967600003</v>
      </c>
      <c r="S111" s="4">
        <f t="shared" si="20"/>
        <v>-6627083.4100000001</v>
      </c>
      <c r="T111" s="4">
        <v>19816417.107099999</v>
      </c>
      <c r="U111" s="4">
        <v>6327080.8132999996</v>
      </c>
      <c r="V111" s="4">
        <v>2034710.0014</v>
      </c>
      <c r="W111" s="4">
        <v>316775.40299999999</v>
      </c>
      <c r="X111" s="4">
        <v>47236049.877999999</v>
      </c>
      <c r="Y111" s="5">
        <f t="shared" si="13"/>
        <v>168907418.7604</v>
      </c>
    </row>
    <row r="112" spans="1:25" ht="24.95" customHeight="1" x14ac:dyDescent="0.25">
      <c r="A112" s="146"/>
      <c r="B112" s="143"/>
      <c r="C112" s="1">
        <v>11</v>
      </c>
      <c r="D112" s="4" t="s">
        <v>175</v>
      </c>
      <c r="E112" s="105">
        <v>67300809.315799996</v>
      </c>
      <c r="F112" s="105">
        <v>-6627083.4100000001</v>
      </c>
      <c r="G112" s="105">
        <v>13362871.2794</v>
      </c>
      <c r="H112" s="105">
        <v>4266561.7111999998</v>
      </c>
      <c r="I112" s="105">
        <v>1372072.8470999999</v>
      </c>
      <c r="J112" s="105">
        <v>213612.2242</v>
      </c>
      <c r="K112" s="105">
        <v>37320873.067199998</v>
      </c>
      <c r="L112" s="5">
        <f t="shared" si="10"/>
        <v>117209717.03490001</v>
      </c>
      <c r="M112" s="7"/>
      <c r="N112" s="150"/>
      <c r="O112" s="143"/>
      <c r="P112" s="8">
        <v>6</v>
      </c>
      <c r="Q112" s="4" t="s">
        <v>554</v>
      </c>
      <c r="R112" s="4">
        <v>85779812.260000005</v>
      </c>
      <c r="S112" s="4">
        <f t="shared" si="20"/>
        <v>-6627083.4100000001</v>
      </c>
      <c r="T112" s="4">
        <v>17031958.475000001</v>
      </c>
      <c r="U112" s="4">
        <v>5438045.4901000001</v>
      </c>
      <c r="V112" s="4">
        <v>1748807.3684</v>
      </c>
      <c r="W112" s="4">
        <v>272264.4301</v>
      </c>
      <c r="X112" s="4">
        <v>47083244.477300003</v>
      </c>
      <c r="Y112" s="5">
        <f t="shared" si="13"/>
        <v>150727049.0909</v>
      </c>
    </row>
    <row r="113" spans="1:25" ht="24.95" customHeight="1" x14ac:dyDescent="0.25">
      <c r="A113" s="146"/>
      <c r="B113" s="143"/>
      <c r="C113" s="1">
        <v>12</v>
      </c>
      <c r="D113" s="4" t="s">
        <v>176</v>
      </c>
      <c r="E113" s="105">
        <v>104222316.2687</v>
      </c>
      <c r="F113" s="105">
        <v>-6627083.4100000001</v>
      </c>
      <c r="G113" s="105">
        <v>20693798.646699999</v>
      </c>
      <c r="H113" s="105">
        <v>6607215.4044000003</v>
      </c>
      <c r="I113" s="105">
        <v>2124797.7798000001</v>
      </c>
      <c r="J113" s="105">
        <v>330800.78860000003</v>
      </c>
      <c r="K113" s="105">
        <v>53032567.873300001</v>
      </c>
      <c r="L113" s="5">
        <f t="shared" ref="L113:L176" si="21">SUM(E113:K113)</f>
        <v>180384413.3515</v>
      </c>
      <c r="M113" s="7"/>
      <c r="N113" s="150"/>
      <c r="O113" s="143"/>
      <c r="P113" s="8">
        <v>7</v>
      </c>
      <c r="Q113" s="4" t="s">
        <v>555</v>
      </c>
      <c r="R113" s="4">
        <v>86704280.059100002</v>
      </c>
      <c r="S113" s="4">
        <f t="shared" si="20"/>
        <v>-6627083.4100000001</v>
      </c>
      <c r="T113" s="4">
        <v>17215515.616799999</v>
      </c>
      <c r="U113" s="4">
        <v>5496652.4957999997</v>
      </c>
      <c r="V113" s="4">
        <v>1767654.6479</v>
      </c>
      <c r="W113" s="4">
        <v>275198.68339999998</v>
      </c>
      <c r="X113" s="4">
        <v>47469757.445299998</v>
      </c>
      <c r="Y113" s="5">
        <f t="shared" si="13"/>
        <v>152301975.53830001</v>
      </c>
    </row>
    <row r="114" spans="1:25" ht="24.95" customHeight="1" x14ac:dyDescent="0.25">
      <c r="A114" s="146"/>
      <c r="B114" s="143"/>
      <c r="C114" s="1">
        <v>13</v>
      </c>
      <c r="D114" s="4" t="s">
        <v>177</v>
      </c>
      <c r="E114" s="105">
        <v>85717881.270099998</v>
      </c>
      <c r="F114" s="105">
        <v>-6627083.4100000001</v>
      </c>
      <c r="G114" s="105">
        <v>17019661.804900002</v>
      </c>
      <c r="H114" s="105">
        <v>5434119.3502000002</v>
      </c>
      <c r="I114" s="105">
        <v>1747544.7709999999</v>
      </c>
      <c r="J114" s="105">
        <v>272067.8616</v>
      </c>
      <c r="K114" s="105">
        <v>39944238.304799996</v>
      </c>
      <c r="L114" s="5">
        <f t="shared" si="21"/>
        <v>143508429.9526</v>
      </c>
      <c r="M114" s="7"/>
      <c r="N114" s="150"/>
      <c r="O114" s="143"/>
      <c r="P114" s="8">
        <v>8</v>
      </c>
      <c r="Q114" s="4" t="s">
        <v>556</v>
      </c>
      <c r="R114" s="4">
        <v>102243368.8203</v>
      </c>
      <c r="S114" s="4">
        <f t="shared" si="20"/>
        <v>-6627083.4100000001</v>
      </c>
      <c r="T114" s="4">
        <v>20300869.939100001</v>
      </c>
      <c r="U114" s="4">
        <v>6481759.2397999996</v>
      </c>
      <c r="V114" s="4">
        <v>2084452.6475</v>
      </c>
      <c r="W114" s="4">
        <v>324519.62540000002</v>
      </c>
      <c r="X114" s="4">
        <v>61230624.871799998</v>
      </c>
      <c r="Y114" s="5">
        <f t="shared" si="13"/>
        <v>186038511.73390001</v>
      </c>
    </row>
    <row r="115" spans="1:25" ht="24.95" customHeight="1" x14ac:dyDescent="0.25">
      <c r="A115" s="146"/>
      <c r="B115" s="143"/>
      <c r="C115" s="1">
        <v>14</v>
      </c>
      <c r="D115" s="4" t="s">
        <v>178</v>
      </c>
      <c r="E115" s="105">
        <v>100091532.57969999</v>
      </c>
      <c r="F115" s="105">
        <v>-6627083.4100000001</v>
      </c>
      <c r="G115" s="105">
        <v>19873613.4025</v>
      </c>
      <c r="H115" s="105">
        <v>6345342.7210999997</v>
      </c>
      <c r="I115" s="105">
        <v>2040582.8023999999</v>
      </c>
      <c r="J115" s="105">
        <v>317689.71460000001</v>
      </c>
      <c r="K115" s="105">
        <v>50166760.810500003</v>
      </c>
      <c r="L115" s="5">
        <f t="shared" si="21"/>
        <v>172208438.62079999</v>
      </c>
      <c r="M115" s="7"/>
      <c r="N115" s="150"/>
      <c r="O115" s="143"/>
      <c r="P115" s="8">
        <v>9</v>
      </c>
      <c r="Q115" s="4" t="s">
        <v>557</v>
      </c>
      <c r="R115" s="4">
        <v>73915252.470300004</v>
      </c>
      <c r="S115" s="4">
        <f t="shared" si="20"/>
        <v>-6627083.4100000001</v>
      </c>
      <c r="T115" s="4">
        <v>14676198.0188</v>
      </c>
      <c r="U115" s="4">
        <v>4685886.9791999999</v>
      </c>
      <c r="V115" s="4">
        <v>1506922.6051</v>
      </c>
      <c r="W115" s="4">
        <v>234606.41329999999</v>
      </c>
      <c r="X115" s="4">
        <v>42169121.6008</v>
      </c>
      <c r="Y115" s="5">
        <f t="shared" si="13"/>
        <v>130560904.67750001</v>
      </c>
    </row>
    <row r="116" spans="1:25" ht="24.95" customHeight="1" x14ac:dyDescent="0.25">
      <c r="A116" s="146"/>
      <c r="B116" s="143"/>
      <c r="C116" s="1">
        <v>15</v>
      </c>
      <c r="D116" s="4" t="s">
        <v>179</v>
      </c>
      <c r="E116" s="105">
        <v>128265085.1682</v>
      </c>
      <c r="F116" s="105">
        <v>-6627083.4100000001</v>
      </c>
      <c r="G116" s="105">
        <v>25467596.009100001</v>
      </c>
      <c r="H116" s="105">
        <v>8131416.3503</v>
      </c>
      <c r="I116" s="105">
        <v>2614961.7275</v>
      </c>
      <c r="J116" s="105">
        <v>407112.34250000003</v>
      </c>
      <c r="K116" s="105">
        <v>61080613.062399998</v>
      </c>
      <c r="L116" s="5">
        <f t="shared" si="21"/>
        <v>219339701.25</v>
      </c>
      <c r="M116" s="7"/>
      <c r="N116" s="150"/>
      <c r="O116" s="143"/>
      <c r="P116" s="8">
        <v>10</v>
      </c>
      <c r="Q116" s="4" t="s">
        <v>558</v>
      </c>
      <c r="R116" s="4">
        <v>98294504.624300003</v>
      </c>
      <c r="S116" s="4">
        <f t="shared" si="20"/>
        <v>-6627083.4100000001</v>
      </c>
      <c r="T116" s="4">
        <v>19516805.609299999</v>
      </c>
      <c r="U116" s="4">
        <v>6231419.4155000001</v>
      </c>
      <c r="V116" s="4">
        <v>2003946.4931999999</v>
      </c>
      <c r="W116" s="4">
        <v>311985.96240000002</v>
      </c>
      <c r="X116" s="4">
        <v>40012377.4745</v>
      </c>
      <c r="Y116" s="5">
        <f t="shared" si="13"/>
        <v>159743956.1692</v>
      </c>
    </row>
    <row r="117" spans="1:25" ht="24.95" customHeight="1" x14ac:dyDescent="0.25">
      <c r="A117" s="146"/>
      <c r="B117" s="143"/>
      <c r="C117" s="1">
        <v>16</v>
      </c>
      <c r="D117" s="4" t="s">
        <v>180</v>
      </c>
      <c r="E117" s="105">
        <v>96157787.171100006</v>
      </c>
      <c r="F117" s="105">
        <v>-6627083.4100000001</v>
      </c>
      <c r="G117" s="105">
        <v>19092550.974399999</v>
      </c>
      <c r="H117" s="105">
        <v>6095961.3584000003</v>
      </c>
      <c r="I117" s="105">
        <v>1960384.8773000001</v>
      </c>
      <c r="J117" s="105">
        <v>305204.03850000002</v>
      </c>
      <c r="K117" s="105">
        <v>47566510.477700002</v>
      </c>
      <c r="L117" s="5">
        <f t="shared" si="21"/>
        <v>164551315.4874</v>
      </c>
      <c r="M117" s="7"/>
      <c r="N117" s="150"/>
      <c r="O117" s="143"/>
      <c r="P117" s="8">
        <v>11</v>
      </c>
      <c r="Q117" s="4" t="s">
        <v>559</v>
      </c>
      <c r="R117" s="4">
        <v>77920939.141900003</v>
      </c>
      <c r="S117" s="4">
        <f t="shared" si="20"/>
        <v>-6627083.4100000001</v>
      </c>
      <c r="T117" s="4">
        <v>15471544.7007</v>
      </c>
      <c r="U117" s="4">
        <v>4939829.0871000001</v>
      </c>
      <c r="V117" s="4">
        <v>1588587.2087999999</v>
      </c>
      <c r="W117" s="4">
        <v>247320.43040000001</v>
      </c>
      <c r="X117" s="4">
        <v>38656185.430399999</v>
      </c>
      <c r="Y117" s="5">
        <f t="shared" si="13"/>
        <v>132197322.58930001</v>
      </c>
    </row>
    <row r="118" spans="1:25" ht="24.95" customHeight="1" x14ac:dyDescent="0.25">
      <c r="A118" s="146"/>
      <c r="B118" s="143"/>
      <c r="C118" s="1">
        <v>17</v>
      </c>
      <c r="D118" s="4" t="s">
        <v>181</v>
      </c>
      <c r="E118" s="105">
        <v>94578556.742300004</v>
      </c>
      <c r="F118" s="105">
        <v>-6627083.4100000001</v>
      </c>
      <c r="G118" s="105">
        <v>18778987.836599998</v>
      </c>
      <c r="H118" s="105">
        <v>5995845.4139999999</v>
      </c>
      <c r="I118" s="105">
        <v>1928188.8426999999</v>
      </c>
      <c r="J118" s="105">
        <v>300191.57390000002</v>
      </c>
      <c r="K118" s="105">
        <v>46329069.051100001</v>
      </c>
      <c r="L118" s="5">
        <f t="shared" si="21"/>
        <v>161283756.05060002</v>
      </c>
      <c r="M118" s="7"/>
      <c r="N118" s="150"/>
      <c r="O118" s="143"/>
      <c r="P118" s="8">
        <v>12</v>
      </c>
      <c r="Q118" s="4" t="s">
        <v>560</v>
      </c>
      <c r="R118" s="4">
        <v>69211936.064899996</v>
      </c>
      <c r="S118" s="4">
        <f t="shared" si="20"/>
        <v>-6627083.4100000001</v>
      </c>
      <c r="T118" s="4">
        <v>13742333.8892</v>
      </c>
      <c r="U118" s="4">
        <v>4387718.3553999998</v>
      </c>
      <c r="V118" s="4">
        <v>1411035.3075000001</v>
      </c>
      <c r="W118" s="4">
        <v>219678.1251</v>
      </c>
      <c r="X118" s="4">
        <v>36969503.183499999</v>
      </c>
      <c r="Y118" s="5">
        <f t="shared" si="13"/>
        <v>119315121.5156</v>
      </c>
    </row>
    <row r="119" spans="1:25" ht="24.95" customHeight="1" x14ac:dyDescent="0.25">
      <c r="A119" s="146"/>
      <c r="B119" s="143"/>
      <c r="C119" s="1">
        <v>18</v>
      </c>
      <c r="D119" s="4" t="s">
        <v>182</v>
      </c>
      <c r="E119" s="105">
        <v>133006743.485</v>
      </c>
      <c r="F119" s="105">
        <v>-6627083.4100000001</v>
      </c>
      <c r="G119" s="105">
        <v>26409073.093600001</v>
      </c>
      <c r="H119" s="105">
        <v>8432015.6747999992</v>
      </c>
      <c r="I119" s="105">
        <v>2711630.7080999999</v>
      </c>
      <c r="J119" s="105">
        <v>422162.32770000002</v>
      </c>
      <c r="K119" s="105">
        <v>57834998.118500002</v>
      </c>
      <c r="L119" s="5">
        <f t="shared" si="21"/>
        <v>222189539.99769998</v>
      </c>
      <c r="M119" s="7"/>
      <c r="N119" s="150"/>
      <c r="O119" s="143"/>
      <c r="P119" s="8">
        <v>13</v>
      </c>
      <c r="Q119" s="4" t="s">
        <v>561</v>
      </c>
      <c r="R119" s="4">
        <v>57910791.993100002</v>
      </c>
      <c r="S119" s="4">
        <f t="shared" si="20"/>
        <v>-6627083.4100000001</v>
      </c>
      <c r="T119" s="4">
        <v>11498442.0984</v>
      </c>
      <c r="U119" s="4">
        <v>3671277.8092</v>
      </c>
      <c r="V119" s="4">
        <v>1180636.9946999999</v>
      </c>
      <c r="W119" s="4">
        <v>183808.38519999999</v>
      </c>
      <c r="X119" s="4">
        <v>34141456.346799999</v>
      </c>
      <c r="Y119" s="5">
        <f t="shared" si="13"/>
        <v>101959330.2174</v>
      </c>
    </row>
    <row r="120" spans="1:25" ht="24.95" customHeight="1" x14ac:dyDescent="0.25">
      <c r="A120" s="146"/>
      <c r="B120" s="143"/>
      <c r="C120" s="1">
        <v>19</v>
      </c>
      <c r="D120" s="4" t="s">
        <v>183</v>
      </c>
      <c r="E120" s="105">
        <v>74025965.684300005</v>
      </c>
      <c r="F120" s="105">
        <v>-6627083.4100000001</v>
      </c>
      <c r="G120" s="105">
        <v>14698180.613700001</v>
      </c>
      <c r="H120" s="105">
        <v>4692905.6875999998</v>
      </c>
      <c r="I120" s="105">
        <v>1509179.7339000001</v>
      </c>
      <c r="J120" s="105">
        <v>234957.8161</v>
      </c>
      <c r="K120" s="105">
        <v>37041817.938699998</v>
      </c>
      <c r="L120" s="5">
        <f t="shared" si="21"/>
        <v>125575924.0643</v>
      </c>
      <c r="M120" s="7"/>
      <c r="N120" s="150"/>
      <c r="O120" s="143"/>
      <c r="P120" s="8">
        <v>14</v>
      </c>
      <c r="Q120" s="4" t="s">
        <v>562</v>
      </c>
      <c r="R120" s="4">
        <v>57665222.368699998</v>
      </c>
      <c r="S120" s="4">
        <f t="shared" si="20"/>
        <v>-6627083.4100000001</v>
      </c>
      <c r="T120" s="4">
        <v>11449683.1709</v>
      </c>
      <c r="U120" s="4">
        <v>3655709.8247000002</v>
      </c>
      <c r="V120" s="4">
        <v>1175630.5257000001</v>
      </c>
      <c r="W120" s="4">
        <v>183028.9492</v>
      </c>
      <c r="X120" s="4">
        <v>34328404.7557</v>
      </c>
      <c r="Y120" s="5">
        <f t="shared" si="13"/>
        <v>101830596.18490002</v>
      </c>
    </row>
    <row r="121" spans="1:25" ht="24.95" customHeight="1" x14ac:dyDescent="0.25">
      <c r="A121" s="146"/>
      <c r="B121" s="144"/>
      <c r="C121" s="1">
        <v>20</v>
      </c>
      <c r="D121" s="4" t="s">
        <v>184</v>
      </c>
      <c r="E121" s="105">
        <v>82832888.963300005</v>
      </c>
      <c r="F121" s="105">
        <v>-6627083.4100000001</v>
      </c>
      <c r="G121" s="105">
        <v>16446833.9113</v>
      </c>
      <c r="H121" s="105">
        <v>5251224.1096000001</v>
      </c>
      <c r="I121" s="105">
        <v>1688727.9506999999</v>
      </c>
      <c r="J121" s="105">
        <v>262910.91940000001</v>
      </c>
      <c r="K121" s="105">
        <v>43811926.505500004</v>
      </c>
      <c r="L121" s="5">
        <f t="shared" si="21"/>
        <v>143667428.94980001</v>
      </c>
      <c r="M121" s="7"/>
      <c r="N121" s="150"/>
      <c r="O121" s="143"/>
      <c r="P121" s="8">
        <v>15</v>
      </c>
      <c r="Q121" s="4" t="s">
        <v>563</v>
      </c>
      <c r="R121" s="4">
        <v>65844090.957699999</v>
      </c>
      <c r="S121" s="4">
        <f t="shared" si="20"/>
        <v>-6627083.4100000001</v>
      </c>
      <c r="T121" s="4">
        <v>13073633.451400001</v>
      </c>
      <c r="U121" s="4">
        <v>4174212.4685</v>
      </c>
      <c r="V121" s="4">
        <v>1342374.4865000001</v>
      </c>
      <c r="W121" s="4">
        <v>208988.61199999999</v>
      </c>
      <c r="X121" s="4">
        <v>37373484.667300001</v>
      </c>
      <c r="Y121" s="5">
        <f t="shared" si="13"/>
        <v>115389701.2334</v>
      </c>
    </row>
    <row r="122" spans="1:25" ht="24.95" customHeight="1" x14ac:dyDescent="0.2">
      <c r="A122" s="1"/>
      <c r="B122" s="147" t="s">
        <v>830</v>
      </c>
      <c r="C122" s="148"/>
      <c r="D122" s="10"/>
      <c r="E122" s="10">
        <f>SUM(E102:E121)</f>
        <v>1941944179.8674996</v>
      </c>
      <c r="F122" s="10">
        <f t="shared" ref="F122:K122" si="22">SUM(F102:F121)</f>
        <v>-132541668.19999996</v>
      </c>
      <c r="G122" s="10">
        <f t="shared" si="22"/>
        <v>385581546.06349993</v>
      </c>
      <c r="H122" s="10">
        <f t="shared" si="22"/>
        <v>123110327.60660002</v>
      </c>
      <c r="I122" s="10">
        <f t="shared" si="22"/>
        <v>39590740.540600002</v>
      </c>
      <c r="J122" s="10">
        <f t="shared" si="22"/>
        <v>6163715.1146000009</v>
      </c>
      <c r="K122" s="10">
        <f t="shared" si="22"/>
        <v>948346887.02180004</v>
      </c>
      <c r="L122" s="10">
        <f>SUM(L102:L121)</f>
        <v>3312195728.0145998</v>
      </c>
      <c r="M122" s="7"/>
      <c r="N122" s="151"/>
      <c r="O122" s="144"/>
      <c r="P122" s="8">
        <v>16</v>
      </c>
      <c r="Q122" s="4" t="s">
        <v>564</v>
      </c>
      <c r="R122" s="4">
        <v>79694134.731999993</v>
      </c>
      <c r="S122" s="4">
        <f>-6627083.41</f>
        <v>-6627083.4100000001</v>
      </c>
      <c r="T122" s="4">
        <v>15823620.473099999</v>
      </c>
      <c r="U122" s="4">
        <v>5052241.5303999996</v>
      </c>
      <c r="V122" s="4">
        <v>1624737.6436000001</v>
      </c>
      <c r="W122" s="4">
        <v>252948.53880000001</v>
      </c>
      <c r="X122" s="4">
        <v>38967177.9463</v>
      </c>
      <c r="Y122" s="5">
        <f t="shared" si="13"/>
        <v>134787777.4542</v>
      </c>
    </row>
    <row r="123" spans="1:25" ht="24.95" customHeight="1" x14ac:dyDescent="0.2">
      <c r="A123" s="146">
        <v>6</v>
      </c>
      <c r="B123" s="142" t="s">
        <v>924</v>
      </c>
      <c r="C123" s="1">
        <v>1</v>
      </c>
      <c r="D123" s="4" t="s">
        <v>185</v>
      </c>
      <c r="E123" s="4">
        <v>94062896.183200002</v>
      </c>
      <c r="F123" s="4">
        <f t="shared" ref="F123:F129" si="23">-6627083.41</f>
        <v>-6627083.4100000001</v>
      </c>
      <c r="G123" s="4">
        <v>18676601.167800002</v>
      </c>
      <c r="H123" s="4">
        <v>5963154.9067000002</v>
      </c>
      <c r="I123" s="4">
        <v>1917675.9846999999</v>
      </c>
      <c r="J123" s="4">
        <v>298554.8714</v>
      </c>
      <c r="K123" s="4">
        <v>46820445.413500004</v>
      </c>
      <c r="L123" s="5">
        <f t="shared" si="21"/>
        <v>161112245.1173</v>
      </c>
      <c r="M123" s="7"/>
      <c r="N123" s="14"/>
      <c r="O123" s="147" t="s">
        <v>848</v>
      </c>
      <c r="P123" s="148"/>
      <c r="Q123" s="10"/>
      <c r="R123" s="10">
        <f>SUM(R107:R122)</f>
        <v>1305140515.1921</v>
      </c>
      <c r="S123" s="10">
        <f t="shared" ref="S123:Y123" si="24">SUM(S107:S122)</f>
        <v>-106033334.55999997</v>
      </c>
      <c r="T123" s="10">
        <f t="shared" si="24"/>
        <v>259141381.55739999</v>
      </c>
      <c r="U123" s="10">
        <f t="shared" si="24"/>
        <v>82739904.711999997</v>
      </c>
      <c r="V123" s="10">
        <f t="shared" si="24"/>
        <v>26608117.8037</v>
      </c>
      <c r="W123" s="10">
        <f t="shared" si="24"/>
        <v>4142505.4355000006</v>
      </c>
      <c r="X123" s="10">
        <f t="shared" si="24"/>
        <v>674117397.79069996</v>
      </c>
      <c r="Y123" s="10">
        <f t="shared" si="24"/>
        <v>2245856487.9314003</v>
      </c>
    </row>
    <row r="124" spans="1:25" ht="24.95" customHeight="1" x14ac:dyDescent="0.2">
      <c r="A124" s="146"/>
      <c r="B124" s="143"/>
      <c r="C124" s="1">
        <v>2</v>
      </c>
      <c r="D124" s="4" t="s">
        <v>186</v>
      </c>
      <c r="E124" s="4">
        <v>107984692.5081</v>
      </c>
      <c r="F124" s="4">
        <f t="shared" si="23"/>
        <v>-6627083.4100000001</v>
      </c>
      <c r="G124" s="4">
        <v>21440834.9736</v>
      </c>
      <c r="H124" s="4">
        <v>6845732.7501999997</v>
      </c>
      <c r="I124" s="4">
        <v>2201501.9730000002</v>
      </c>
      <c r="J124" s="4">
        <v>342742.54029999999</v>
      </c>
      <c r="K124" s="4">
        <v>54337906.491700001</v>
      </c>
      <c r="L124" s="5">
        <f t="shared" si="21"/>
        <v>186526327.82690001</v>
      </c>
      <c r="M124" s="7"/>
      <c r="N124" s="149">
        <v>24</v>
      </c>
      <c r="O124" s="142" t="s">
        <v>935</v>
      </c>
      <c r="P124" s="8">
        <v>1</v>
      </c>
      <c r="Q124" s="4" t="s">
        <v>565</v>
      </c>
      <c r="R124" s="4">
        <v>111835765.37029999</v>
      </c>
      <c r="S124" s="4">
        <f t="shared" ref="S124:S142" si="25">-6627083.41</f>
        <v>-6627083.4100000001</v>
      </c>
      <c r="T124" s="4">
        <v>22205482.404599998</v>
      </c>
      <c r="U124" s="4">
        <v>7089873.0537999999</v>
      </c>
      <c r="V124" s="4">
        <v>2280014.4391000001</v>
      </c>
      <c r="W124" s="4">
        <v>354965.81439999997</v>
      </c>
      <c r="X124" s="4">
        <v>355332014.51300001</v>
      </c>
      <c r="Y124" s="5">
        <f t="shared" si="13"/>
        <v>492471032.18519998</v>
      </c>
    </row>
    <row r="125" spans="1:25" ht="24.95" customHeight="1" x14ac:dyDescent="0.2">
      <c r="A125" s="146"/>
      <c r="B125" s="143"/>
      <c r="C125" s="1">
        <v>3</v>
      </c>
      <c r="D125" s="4" t="s">
        <v>187</v>
      </c>
      <c r="E125" s="4">
        <v>71863927.565400004</v>
      </c>
      <c r="F125" s="4">
        <f t="shared" si="23"/>
        <v>-6627083.4100000001</v>
      </c>
      <c r="G125" s="4">
        <v>14268898.4494</v>
      </c>
      <c r="H125" s="4">
        <v>4555842.4167999998</v>
      </c>
      <c r="I125" s="4">
        <v>1465101.9014999999</v>
      </c>
      <c r="J125" s="4">
        <v>228095.5246</v>
      </c>
      <c r="K125" s="4">
        <v>37313602.706200004</v>
      </c>
      <c r="L125" s="5">
        <f t="shared" si="21"/>
        <v>123068385.15390001</v>
      </c>
      <c r="M125" s="7"/>
      <c r="N125" s="150"/>
      <c r="O125" s="143"/>
      <c r="P125" s="8">
        <v>2</v>
      </c>
      <c r="Q125" s="4" t="s">
        <v>566</v>
      </c>
      <c r="R125" s="4">
        <v>143750095.16890001</v>
      </c>
      <c r="S125" s="4">
        <f t="shared" si="25"/>
        <v>-6627083.4100000001</v>
      </c>
      <c r="T125" s="4">
        <v>28542212.756000001</v>
      </c>
      <c r="U125" s="4">
        <v>9113094.7497000005</v>
      </c>
      <c r="V125" s="4">
        <v>2930657.2143000001</v>
      </c>
      <c r="W125" s="4">
        <v>456261.63900000002</v>
      </c>
      <c r="X125" s="4">
        <v>375109021.13279998</v>
      </c>
      <c r="Y125" s="5">
        <f t="shared" si="13"/>
        <v>553274259.2507</v>
      </c>
    </row>
    <row r="126" spans="1:25" ht="24.95" customHeight="1" x14ac:dyDescent="0.2">
      <c r="A126" s="146"/>
      <c r="B126" s="143"/>
      <c r="C126" s="1">
        <v>4</v>
      </c>
      <c r="D126" s="4" t="s">
        <v>188</v>
      </c>
      <c r="E126" s="4">
        <v>88611469.307999998</v>
      </c>
      <c r="F126" s="4">
        <f t="shared" si="23"/>
        <v>-6627083.4100000001</v>
      </c>
      <c r="G126" s="4">
        <v>17594196.418699998</v>
      </c>
      <c r="H126" s="4">
        <v>5617559.5207000002</v>
      </c>
      <c r="I126" s="4">
        <v>1806536.8339</v>
      </c>
      <c r="J126" s="4">
        <v>281252.08659999998</v>
      </c>
      <c r="K126" s="4">
        <v>42045894.213699996</v>
      </c>
      <c r="L126" s="5">
        <f t="shared" si="21"/>
        <v>149329824.9716</v>
      </c>
      <c r="M126" s="7"/>
      <c r="N126" s="150"/>
      <c r="O126" s="143"/>
      <c r="P126" s="8">
        <v>3</v>
      </c>
      <c r="Q126" s="4" t="s">
        <v>567</v>
      </c>
      <c r="R126" s="4">
        <v>231824440.9869</v>
      </c>
      <c r="S126" s="4">
        <f t="shared" si="25"/>
        <v>-6627083.4100000001</v>
      </c>
      <c r="T126" s="4">
        <v>46029760.946699999</v>
      </c>
      <c r="U126" s="4">
        <v>14696603.112</v>
      </c>
      <c r="V126" s="4">
        <v>4726243.6218999997</v>
      </c>
      <c r="W126" s="4">
        <v>735808.9</v>
      </c>
      <c r="X126" s="4">
        <v>427480072.59710002</v>
      </c>
      <c r="Y126" s="5">
        <f t="shared" si="13"/>
        <v>718865846.75460005</v>
      </c>
    </row>
    <row r="127" spans="1:25" ht="24.95" customHeight="1" x14ac:dyDescent="0.2">
      <c r="A127" s="146"/>
      <c r="B127" s="143"/>
      <c r="C127" s="1">
        <v>5</v>
      </c>
      <c r="D127" s="4" t="s">
        <v>189</v>
      </c>
      <c r="E127" s="4">
        <v>93122928.731399998</v>
      </c>
      <c r="F127" s="4">
        <f t="shared" si="23"/>
        <v>-6627083.4100000001</v>
      </c>
      <c r="G127" s="4">
        <v>18489966.501899999</v>
      </c>
      <c r="H127" s="4">
        <v>5903565.2943000002</v>
      </c>
      <c r="I127" s="4">
        <v>1898512.7111</v>
      </c>
      <c r="J127" s="4">
        <v>295571.42229999998</v>
      </c>
      <c r="K127" s="4">
        <v>46368469.623599999</v>
      </c>
      <c r="L127" s="5">
        <f t="shared" si="21"/>
        <v>159451930.87459999</v>
      </c>
      <c r="M127" s="7"/>
      <c r="N127" s="150"/>
      <c r="O127" s="143"/>
      <c r="P127" s="8">
        <v>4</v>
      </c>
      <c r="Q127" s="4" t="s">
        <v>568</v>
      </c>
      <c r="R127" s="4">
        <v>90607077.254199997</v>
      </c>
      <c r="S127" s="4">
        <f t="shared" si="25"/>
        <v>-6627083.4100000001</v>
      </c>
      <c r="T127" s="4">
        <v>17990433.1413</v>
      </c>
      <c r="U127" s="4">
        <v>5744071.8842000002</v>
      </c>
      <c r="V127" s="4">
        <v>1847221.6266000001</v>
      </c>
      <c r="W127" s="4">
        <v>287586.13010000001</v>
      </c>
      <c r="X127" s="4">
        <v>342824116.08279997</v>
      </c>
      <c r="Y127" s="5">
        <f t="shared" si="13"/>
        <v>452673422.70919997</v>
      </c>
    </row>
    <row r="128" spans="1:25" ht="24.95" customHeight="1" x14ac:dyDescent="0.2">
      <c r="A128" s="146"/>
      <c r="B128" s="143"/>
      <c r="C128" s="1">
        <v>6</v>
      </c>
      <c r="D128" s="4" t="s">
        <v>190</v>
      </c>
      <c r="E128" s="4">
        <v>91554294.817599997</v>
      </c>
      <c r="F128" s="4">
        <f t="shared" si="23"/>
        <v>-6627083.4100000001</v>
      </c>
      <c r="G128" s="4">
        <v>18178507.348700002</v>
      </c>
      <c r="H128" s="4">
        <v>5804121.1202999996</v>
      </c>
      <c r="I128" s="4">
        <v>1866532.7094000001</v>
      </c>
      <c r="J128" s="4">
        <v>290592.59100000001</v>
      </c>
      <c r="K128" s="4">
        <v>47005452.876199998</v>
      </c>
      <c r="L128" s="5">
        <f t="shared" si="21"/>
        <v>158072418.05320001</v>
      </c>
      <c r="M128" s="7"/>
      <c r="N128" s="150"/>
      <c r="O128" s="143"/>
      <c r="P128" s="8">
        <v>5</v>
      </c>
      <c r="Q128" s="4" t="s">
        <v>569</v>
      </c>
      <c r="R128" s="4">
        <v>76177543.703700006</v>
      </c>
      <c r="S128" s="4">
        <f t="shared" si="25"/>
        <v>-6627083.4100000001</v>
      </c>
      <c r="T128" s="4">
        <v>15125385.8793</v>
      </c>
      <c r="U128" s="4">
        <v>4829305.8362999996</v>
      </c>
      <c r="V128" s="4">
        <v>1553044.3145999999</v>
      </c>
      <c r="W128" s="4">
        <v>241786.9074</v>
      </c>
      <c r="X128" s="4">
        <v>333930700.59920001</v>
      </c>
      <c r="Y128" s="5">
        <f t="shared" si="13"/>
        <v>425230683.83050001</v>
      </c>
    </row>
    <row r="129" spans="1:25" ht="24.95" customHeight="1" x14ac:dyDescent="0.2">
      <c r="A129" s="146"/>
      <c r="B129" s="143"/>
      <c r="C129" s="1">
        <v>7</v>
      </c>
      <c r="D129" s="4" t="s">
        <v>191</v>
      </c>
      <c r="E129" s="4">
        <v>126488520.822</v>
      </c>
      <c r="F129" s="4">
        <f t="shared" si="23"/>
        <v>-6627083.4100000001</v>
      </c>
      <c r="G129" s="4">
        <v>25114851.3554</v>
      </c>
      <c r="H129" s="4">
        <v>8018790.3433999997</v>
      </c>
      <c r="I129" s="4">
        <v>2578742.6132999999</v>
      </c>
      <c r="J129" s="4">
        <v>401473.5417</v>
      </c>
      <c r="K129" s="4">
        <v>58674686.098800004</v>
      </c>
      <c r="L129" s="5">
        <f t="shared" si="21"/>
        <v>214649981.3646</v>
      </c>
      <c r="M129" s="7"/>
      <c r="N129" s="150"/>
      <c r="O129" s="143"/>
      <c r="P129" s="8">
        <v>6</v>
      </c>
      <c r="Q129" s="4" t="s">
        <v>570</v>
      </c>
      <c r="R129" s="4">
        <v>85163683.413200006</v>
      </c>
      <c r="S129" s="4">
        <f t="shared" si="25"/>
        <v>-6627083.4100000001</v>
      </c>
      <c r="T129" s="4">
        <v>16909623.386399999</v>
      </c>
      <c r="U129" s="4">
        <v>5398985.7555</v>
      </c>
      <c r="V129" s="4">
        <v>1736246.2467</v>
      </c>
      <c r="W129" s="4">
        <v>270308.84210000001</v>
      </c>
      <c r="X129" s="4">
        <v>336024363.97409999</v>
      </c>
      <c r="Y129" s="5">
        <f t="shared" si="13"/>
        <v>438876128.208</v>
      </c>
    </row>
    <row r="130" spans="1:25" ht="24.95" customHeight="1" x14ac:dyDescent="0.2">
      <c r="A130" s="146"/>
      <c r="B130" s="144"/>
      <c r="C130" s="1">
        <v>8</v>
      </c>
      <c r="D130" s="4" t="s">
        <v>192</v>
      </c>
      <c r="E130" s="4">
        <v>116753632.8999</v>
      </c>
      <c r="F130" s="4">
        <f>-6627083.41</f>
        <v>-6627083.4100000001</v>
      </c>
      <c r="G130" s="4">
        <v>23181946.602200001</v>
      </c>
      <c r="H130" s="4">
        <v>7401643.2319</v>
      </c>
      <c r="I130" s="4">
        <v>2380275.8262999998</v>
      </c>
      <c r="J130" s="4">
        <v>370575.08620000002</v>
      </c>
      <c r="K130" s="4">
        <v>61668242.711300001</v>
      </c>
      <c r="L130" s="5">
        <f t="shared" si="21"/>
        <v>205129232.94779998</v>
      </c>
      <c r="M130" s="7"/>
      <c r="N130" s="150"/>
      <c r="O130" s="143"/>
      <c r="P130" s="8">
        <v>7</v>
      </c>
      <c r="Q130" s="4" t="s">
        <v>571</v>
      </c>
      <c r="R130" s="4">
        <v>78193272.491799995</v>
      </c>
      <c r="S130" s="4">
        <f t="shared" si="25"/>
        <v>-6627083.4100000001</v>
      </c>
      <c r="T130" s="4">
        <v>15525617.6834</v>
      </c>
      <c r="U130" s="4">
        <v>4957093.7686999999</v>
      </c>
      <c r="V130" s="4">
        <v>1594139.3143</v>
      </c>
      <c r="W130" s="4">
        <v>248184.81419999999</v>
      </c>
      <c r="X130" s="4">
        <v>330758753.38599998</v>
      </c>
      <c r="Y130" s="5">
        <f t="shared" si="13"/>
        <v>424649978.04839998</v>
      </c>
    </row>
    <row r="131" spans="1:25" ht="24.95" customHeight="1" x14ac:dyDescent="0.2">
      <c r="A131" s="1"/>
      <c r="B131" s="147" t="s">
        <v>831</v>
      </c>
      <c r="C131" s="148"/>
      <c r="D131" s="10"/>
      <c r="E131" s="10">
        <f>SUM(E123:E130)</f>
        <v>790442362.83560002</v>
      </c>
      <c r="F131" s="10">
        <f t="shared" ref="F131:L131" si="26">SUM(F123:F130)</f>
        <v>-53016667.280000001</v>
      </c>
      <c r="G131" s="10">
        <f t="shared" si="26"/>
        <v>156945802.8177</v>
      </c>
      <c r="H131" s="10">
        <f t="shared" si="26"/>
        <v>50110409.584300004</v>
      </c>
      <c r="I131" s="10">
        <f t="shared" si="26"/>
        <v>16114880.553199999</v>
      </c>
      <c r="J131" s="10">
        <f t="shared" si="26"/>
        <v>2508857.6640999997</v>
      </c>
      <c r="K131" s="10">
        <f t="shared" si="26"/>
        <v>394234700.13500005</v>
      </c>
      <c r="L131" s="10">
        <f t="shared" si="26"/>
        <v>1357340346.3098998</v>
      </c>
      <c r="M131" s="7"/>
      <c r="N131" s="150"/>
      <c r="O131" s="143"/>
      <c r="P131" s="8">
        <v>8</v>
      </c>
      <c r="Q131" s="4" t="s">
        <v>572</v>
      </c>
      <c r="R131" s="4">
        <v>94331864.692399994</v>
      </c>
      <c r="S131" s="4">
        <f t="shared" si="25"/>
        <v>-6627083.4100000001</v>
      </c>
      <c r="T131" s="4">
        <v>18730006.046700001</v>
      </c>
      <c r="U131" s="4">
        <v>5980206.2729000002</v>
      </c>
      <c r="V131" s="4">
        <v>1923159.4905999999</v>
      </c>
      <c r="W131" s="4">
        <v>299408.57530000003</v>
      </c>
      <c r="X131" s="4">
        <v>340143757.60689998</v>
      </c>
      <c r="Y131" s="5">
        <f t="shared" si="13"/>
        <v>454781319.27479994</v>
      </c>
    </row>
    <row r="132" spans="1:25" ht="24.95" customHeight="1" x14ac:dyDescent="0.2">
      <c r="A132" s="146">
        <v>7</v>
      </c>
      <c r="B132" s="142" t="s">
        <v>46</v>
      </c>
      <c r="C132" s="1">
        <v>1</v>
      </c>
      <c r="D132" s="4" t="s">
        <v>193</v>
      </c>
      <c r="E132" s="4">
        <v>93031452.441400006</v>
      </c>
      <c r="F132" s="4">
        <f t="shared" ref="F132:F153" si="27">-6627083.41</f>
        <v>-6627083.4100000001</v>
      </c>
      <c r="G132" s="4">
        <v>18471803.482700001</v>
      </c>
      <c r="H132" s="4">
        <v>5897766.1184</v>
      </c>
      <c r="I132" s="4">
        <v>1896647.7686999999</v>
      </c>
      <c r="J132" s="4">
        <v>295281.0773</v>
      </c>
      <c r="K132" s="4">
        <v>42655902.476999998</v>
      </c>
      <c r="L132" s="5">
        <f t="shared" si="21"/>
        <v>155621769.95550001</v>
      </c>
      <c r="M132" s="7"/>
      <c r="N132" s="150"/>
      <c r="O132" s="143"/>
      <c r="P132" s="8">
        <v>9</v>
      </c>
      <c r="Q132" s="4" t="s">
        <v>573</v>
      </c>
      <c r="R132" s="4">
        <v>62988836.040399998</v>
      </c>
      <c r="S132" s="4">
        <f t="shared" si="25"/>
        <v>-6627083.4100000001</v>
      </c>
      <c r="T132" s="4">
        <v>12506710.0471</v>
      </c>
      <c r="U132" s="4">
        <v>3993202.4416</v>
      </c>
      <c r="V132" s="4">
        <v>1284163.9273000001</v>
      </c>
      <c r="W132" s="4">
        <v>199926.05590000001</v>
      </c>
      <c r="X132" s="4">
        <v>325118716.6311</v>
      </c>
      <c r="Y132" s="5">
        <f t="shared" si="13"/>
        <v>399464471.73339999</v>
      </c>
    </row>
    <row r="133" spans="1:25" ht="24.95" customHeight="1" x14ac:dyDescent="0.2">
      <c r="A133" s="146"/>
      <c r="B133" s="143"/>
      <c r="C133" s="1">
        <v>2</v>
      </c>
      <c r="D133" s="4" t="s">
        <v>194</v>
      </c>
      <c r="E133" s="4">
        <v>82086180.392100006</v>
      </c>
      <c r="F133" s="4">
        <f t="shared" si="27"/>
        <v>-6627083.4100000001</v>
      </c>
      <c r="G133" s="4">
        <v>16298571.6449</v>
      </c>
      <c r="H133" s="4">
        <v>5203886.2211999996</v>
      </c>
      <c r="I133" s="4">
        <v>1673504.6782</v>
      </c>
      <c r="J133" s="4">
        <v>260540.87239999999</v>
      </c>
      <c r="K133" s="4">
        <v>37066065.648800001</v>
      </c>
      <c r="L133" s="5">
        <f t="shared" si="21"/>
        <v>135961666.04760003</v>
      </c>
      <c r="M133" s="7"/>
      <c r="N133" s="150"/>
      <c r="O133" s="143"/>
      <c r="P133" s="8">
        <v>10</v>
      </c>
      <c r="Q133" s="4" t="s">
        <v>574</v>
      </c>
      <c r="R133" s="4">
        <v>107402307.32700001</v>
      </c>
      <c r="S133" s="4">
        <f t="shared" si="25"/>
        <v>-6627083.4100000001</v>
      </c>
      <c r="T133" s="4">
        <v>21325199.838</v>
      </c>
      <c r="U133" s="4">
        <v>6808812.2088000001</v>
      </c>
      <c r="V133" s="4">
        <v>2189628.7889999999</v>
      </c>
      <c r="W133" s="4">
        <v>340894.05450000003</v>
      </c>
      <c r="X133" s="4">
        <v>352503438.32730001</v>
      </c>
      <c r="Y133" s="5">
        <f t="shared" si="13"/>
        <v>483943197.13460004</v>
      </c>
    </row>
    <row r="134" spans="1:25" ht="24.95" customHeight="1" x14ac:dyDescent="0.2">
      <c r="A134" s="146"/>
      <c r="B134" s="143"/>
      <c r="C134" s="1">
        <v>3</v>
      </c>
      <c r="D134" s="4" t="s">
        <v>195</v>
      </c>
      <c r="E134" s="4">
        <v>79483827.422499999</v>
      </c>
      <c r="F134" s="4">
        <f t="shared" si="27"/>
        <v>-6627083.4100000001</v>
      </c>
      <c r="G134" s="4">
        <v>15781863.0331</v>
      </c>
      <c r="H134" s="4">
        <v>5038909.0143999998</v>
      </c>
      <c r="I134" s="4">
        <v>1620450.0733</v>
      </c>
      <c r="J134" s="4">
        <v>252281.0251</v>
      </c>
      <c r="K134" s="4">
        <v>35411144.339699998</v>
      </c>
      <c r="L134" s="5">
        <f t="shared" si="21"/>
        <v>130961391.4981</v>
      </c>
      <c r="M134" s="7"/>
      <c r="N134" s="150"/>
      <c r="O134" s="143"/>
      <c r="P134" s="8">
        <v>11</v>
      </c>
      <c r="Q134" s="4" t="s">
        <v>575</v>
      </c>
      <c r="R134" s="4">
        <v>92843981.501300007</v>
      </c>
      <c r="S134" s="4">
        <f t="shared" si="25"/>
        <v>-6627083.4100000001</v>
      </c>
      <c r="T134" s="4">
        <v>18434580.304200001</v>
      </c>
      <c r="U134" s="4">
        <v>5885881.3232000005</v>
      </c>
      <c r="V134" s="4">
        <v>1892825.7672999999</v>
      </c>
      <c r="W134" s="4">
        <v>294686.04609999998</v>
      </c>
      <c r="X134" s="4">
        <v>342385638.69150001</v>
      </c>
      <c r="Y134" s="5">
        <f t="shared" si="13"/>
        <v>455110510.22360003</v>
      </c>
    </row>
    <row r="135" spans="1:25" ht="24.95" customHeight="1" x14ac:dyDescent="0.2">
      <c r="A135" s="146"/>
      <c r="B135" s="143"/>
      <c r="C135" s="1">
        <v>4</v>
      </c>
      <c r="D135" s="4" t="s">
        <v>196</v>
      </c>
      <c r="E135" s="4">
        <v>94227038.460999995</v>
      </c>
      <c r="F135" s="4">
        <f t="shared" si="27"/>
        <v>-6627083.4100000001</v>
      </c>
      <c r="G135" s="4">
        <v>18709192.338</v>
      </c>
      <c r="H135" s="4">
        <v>5973560.7719999999</v>
      </c>
      <c r="I135" s="4">
        <v>1921022.3807000001</v>
      </c>
      <c r="J135" s="4">
        <v>299075.85769999999</v>
      </c>
      <c r="K135" s="4">
        <v>44847318.9604</v>
      </c>
      <c r="L135" s="5">
        <f t="shared" si="21"/>
        <v>159350125.35980001</v>
      </c>
      <c r="M135" s="7"/>
      <c r="N135" s="150"/>
      <c r="O135" s="143"/>
      <c r="P135" s="8">
        <v>12</v>
      </c>
      <c r="Q135" s="4" t="s">
        <v>576</v>
      </c>
      <c r="R135" s="4">
        <v>127655869.5742</v>
      </c>
      <c r="S135" s="4">
        <f t="shared" si="25"/>
        <v>-6627083.4100000001</v>
      </c>
      <c r="T135" s="4">
        <v>25346633.577199999</v>
      </c>
      <c r="U135" s="4">
        <v>8092794.8842000002</v>
      </c>
      <c r="V135" s="4">
        <v>2602541.5474</v>
      </c>
      <c r="W135" s="4">
        <v>405178.6972</v>
      </c>
      <c r="X135" s="4">
        <v>362008869.43739998</v>
      </c>
      <c r="Y135" s="5">
        <f t="shared" si="13"/>
        <v>519484804.30760002</v>
      </c>
    </row>
    <row r="136" spans="1:25" ht="24.95" customHeight="1" x14ac:dyDescent="0.2">
      <c r="A136" s="146"/>
      <c r="B136" s="143"/>
      <c r="C136" s="1">
        <v>5</v>
      </c>
      <c r="D136" s="4" t="s">
        <v>197</v>
      </c>
      <c r="E136" s="4">
        <v>122292025.215</v>
      </c>
      <c r="F136" s="4">
        <f t="shared" si="27"/>
        <v>-6627083.4100000001</v>
      </c>
      <c r="G136" s="4">
        <v>24281618.721299998</v>
      </c>
      <c r="H136" s="4">
        <v>7752751.8267000001</v>
      </c>
      <c r="I136" s="4">
        <v>2493187.9559999998</v>
      </c>
      <c r="J136" s="4">
        <v>388153.89860000001</v>
      </c>
      <c r="K136" s="4">
        <v>58541135.518200003</v>
      </c>
      <c r="L136" s="5">
        <f t="shared" si="21"/>
        <v>209121789.72580004</v>
      </c>
      <c r="M136" s="7"/>
      <c r="N136" s="150"/>
      <c r="O136" s="143"/>
      <c r="P136" s="8">
        <v>13</v>
      </c>
      <c r="Q136" s="4" t="s">
        <v>577</v>
      </c>
      <c r="R136" s="4">
        <v>138115402.4501</v>
      </c>
      <c r="S136" s="4">
        <f t="shared" si="25"/>
        <v>-6627083.4100000001</v>
      </c>
      <c r="T136" s="4">
        <v>27423419.7687</v>
      </c>
      <c r="U136" s="4">
        <v>8755881.1522000004</v>
      </c>
      <c r="V136" s="4">
        <v>2815781.7922</v>
      </c>
      <c r="W136" s="4">
        <v>438377.16989999998</v>
      </c>
      <c r="X136" s="4">
        <v>373458158.16570002</v>
      </c>
      <c r="Y136" s="5">
        <f t="shared" si="13"/>
        <v>544379937.08880007</v>
      </c>
    </row>
    <row r="137" spans="1:25" ht="24.95" customHeight="1" x14ac:dyDescent="0.2">
      <c r="A137" s="146"/>
      <c r="B137" s="143"/>
      <c r="C137" s="1">
        <v>6</v>
      </c>
      <c r="D137" s="4" t="s">
        <v>198</v>
      </c>
      <c r="E137" s="4">
        <v>99914117.3609</v>
      </c>
      <c r="F137" s="4">
        <f t="shared" si="27"/>
        <v>-6627083.4100000001</v>
      </c>
      <c r="G137" s="4">
        <v>19838386.831599999</v>
      </c>
      <c r="H137" s="4">
        <v>6334095.4123999998</v>
      </c>
      <c r="I137" s="4">
        <v>2036965.8086999999</v>
      </c>
      <c r="J137" s="4">
        <v>317126.60009999998</v>
      </c>
      <c r="K137" s="4">
        <v>43777857.604800001</v>
      </c>
      <c r="L137" s="5">
        <f t="shared" si="21"/>
        <v>165591466.2085</v>
      </c>
      <c r="M137" s="7"/>
      <c r="N137" s="150"/>
      <c r="O137" s="143"/>
      <c r="P137" s="8">
        <v>14</v>
      </c>
      <c r="Q137" s="4" t="s">
        <v>578</v>
      </c>
      <c r="R137" s="4">
        <v>74349656.667899996</v>
      </c>
      <c r="S137" s="4">
        <f t="shared" si="25"/>
        <v>-6627083.4100000001</v>
      </c>
      <c r="T137" s="4">
        <v>14762450.8802</v>
      </c>
      <c r="U137" s="4">
        <v>4713426.2068999996</v>
      </c>
      <c r="V137" s="4">
        <v>1515778.8761</v>
      </c>
      <c r="W137" s="4">
        <v>235985.20869999999</v>
      </c>
      <c r="X137" s="4">
        <v>333231518.8434</v>
      </c>
      <c r="Y137" s="5">
        <f t="shared" ref="Y137:Y200" si="28">SUM(R137:X137)</f>
        <v>422181733.27320004</v>
      </c>
    </row>
    <row r="138" spans="1:25" ht="24.95" customHeight="1" x14ac:dyDescent="0.2">
      <c r="A138" s="146"/>
      <c r="B138" s="143"/>
      <c r="C138" s="1">
        <v>7</v>
      </c>
      <c r="D138" s="4" t="s">
        <v>199</v>
      </c>
      <c r="E138" s="4">
        <v>94777867.146400005</v>
      </c>
      <c r="F138" s="4">
        <f t="shared" si="27"/>
        <v>-6627083.4100000001</v>
      </c>
      <c r="G138" s="4">
        <v>18818561.792800002</v>
      </c>
      <c r="H138" s="4">
        <v>6008480.7767000003</v>
      </c>
      <c r="I138" s="4">
        <v>1932252.2172000001</v>
      </c>
      <c r="J138" s="4">
        <v>300824.18349999998</v>
      </c>
      <c r="K138" s="4">
        <v>41311797.234200001</v>
      </c>
      <c r="L138" s="5">
        <f t="shared" si="21"/>
        <v>156522699.94080001</v>
      </c>
      <c r="M138" s="7"/>
      <c r="N138" s="150"/>
      <c r="O138" s="143"/>
      <c r="P138" s="8">
        <v>15</v>
      </c>
      <c r="Q138" s="4" t="s">
        <v>579</v>
      </c>
      <c r="R138" s="4">
        <v>89714801.486699998</v>
      </c>
      <c r="S138" s="4">
        <f t="shared" si="25"/>
        <v>-6627083.4100000001</v>
      </c>
      <c r="T138" s="4">
        <v>17813267.868700001</v>
      </c>
      <c r="U138" s="4">
        <v>5687505.7051999997</v>
      </c>
      <c r="V138" s="4">
        <v>1829030.6514000001</v>
      </c>
      <c r="W138" s="4">
        <v>284754.054</v>
      </c>
      <c r="X138" s="4">
        <v>342784767.80989999</v>
      </c>
      <c r="Y138" s="5">
        <f t="shared" si="28"/>
        <v>451487044.16589999</v>
      </c>
    </row>
    <row r="139" spans="1:25" ht="24.95" customHeight="1" x14ac:dyDescent="0.2">
      <c r="A139" s="146"/>
      <c r="B139" s="143"/>
      <c r="C139" s="1">
        <v>8</v>
      </c>
      <c r="D139" s="4" t="s">
        <v>200</v>
      </c>
      <c r="E139" s="4">
        <v>81447597.260499999</v>
      </c>
      <c r="F139" s="4">
        <f t="shared" si="27"/>
        <v>-6627083.4100000001</v>
      </c>
      <c r="G139" s="4">
        <v>16171778.159499999</v>
      </c>
      <c r="H139" s="4">
        <v>5163402.9883000003</v>
      </c>
      <c r="I139" s="4">
        <v>1660485.7771999999</v>
      </c>
      <c r="J139" s="4">
        <v>258514.0147</v>
      </c>
      <c r="K139" s="4">
        <v>37650290.454700001</v>
      </c>
      <c r="L139" s="5">
        <f t="shared" si="21"/>
        <v>135724985.24489999</v>
      </c>
      <c r="M139" s="7"/>
      <c r="N139" s="150"/>
      <c r="O139" s="143"/>
      <c r="P139" s="8">
        <v>16</v>
      </c>
      <c r="Q139" s="4" t="s">
        <v>580</v>
      </c>
      <c r="R139" s="4">
        <v>134309798.0871</v>
      </c>
      <c r="S139" s="4">
        <f t="shared" si="25"/>
        <v>-6627083.4100000001</v>
      </c>
      <c r="T139" s="4">
        <v>26667800.307999998</v>
      </c>
      <c r="U139" s="4">
        <v>8514623.3422999997</v>
      </c>
      <c r="V139" s="4">
        <v>2738196.3</v>
      </c>
      <c r="W139" s="4">
        <v>426298.21240000002</v>
      </c>
      <c r="X139" s="4">
        <v>370601085.36089998</v>
      </c>
      <c r="Y139" s="5">
        <f t="shared" si="28"/>
        <v>536630718.20069999</v>
      </c>
    </row>
    <row r="140" spans="1:25" ht="24.95" customHeight="1" x14ac:dyDescent="0.2">
      <c r="A140" s="146"/>
      <c r="B140" s="143"/>
      <c r="C140" s="1">
        <v>9</v>
      </c>
      <c r="D140" s="4" t="s">
        <v>201</v>
      </c>
      <c r="E140" s="4">
        <v>102889322.1842</v>
      </c>
      <c r="F140" s="4">
        <f t="shared" si="27"/>
        <v>-6627083.4100000001</v>
      </c>
      <c r="G140" s="4">
        <v>20429126.816599999</v>
      </c>
      <c r="H140" s="4">
        <v>6522709.7115000002</v>
      </c>
      <c r="I140" s="4">
        <v>2097621.8067000001</v>
      </c>
      <c r="J140" s="4">
        <v>326569.87609999999</v>
      </c>
      <c r="K140" s="4">
        <v>46699775.657700002</v>
      </c>
      <c r="L140" s="5">
        <f t="shared" si="21"/>
        <v>172338042.64280003</v>
      </c>
      <c r="M140" s="7"/>
      <c r="N140" s="150"/>
      <c r="O140" s="143"/>
      <c r="P140" s="8">
        <v>17</v>
      </c>
      <c r="Q140" s="4" t="s">
        <v>581</v>
      </c>
      <c r="R140" s="4">
        <v>130323349.5051</v>
      </c>
      <c r="S140" s="4">
        <f t="shared" si="25"/>
        <v>-6627083.4100000001</v>
      </c>
      <c r="T140" s="4">
        <v>25876273.4333</v>
      </c>
      <c r="U140" s="4">
        <v>8261900.8408000004</v>
      </c>
      <c r="V140" s="4">
        <v>2656923.9065</v>
      </c>
      <c r="W140" s="4">
        <v>413645.25689999998</v>
      </c>
      <c r="X140" s="4">
        <v>367518686.34729999</v>
      </c>
      <c r="Y140" s="5">
        <f t="shared" si="28"/>
        <v>528423695.87989998</v>
      </c>
    </row>
    <row r="141" spans="1:25" ht="24.95" customHeight="1" x14ac:dyDescent="0.2">
      <c r="A141" s="146"/>
      <c r="B141" s="143"/>
      <c r="C141" s="1">
        <v>10</v>
      </c>
      <c r="D141" s="4" t="s">
        <v>202</v>
      </c>
      <c r="E141" s="4">
        <v>97344962.787900001</v>
      </c>
      <c r="F141" s="4">
        <f t="shared" si="27"/>
        <v>-6627083.4100000001</v>
      </c>
      <c r="G141" s="4">
        <v>19328269.907200001</v>
      </c>
      <c r="H141" s="4">
        <v>6171222.8311999999</v>
      </c>
      <c r="I141" s="4">
        <v>1984588.0249999999</v>
      </c>
      <c r="J141" s="4">
        <v>308972.12430000002</v>
      </c>
      <c r="K141" s="4">
        <v>46783942.142800003</v>
      </c>
      <c r="L141" s="5">
        <f t="shared" si="21"/>
        <v>165294874.40840003</v>
      </c>
      <c r="M141" s="7"/>
      <c r="N141" s="150"/>
      <c r="O141" s="143"/>
      <c r="P141" s="8">
        <v>18</v>
      </c>
      <c r="Q141" s="4" t="s">
        <v>582</v>
      </c>
      <c r="R141" s="4">
        <v>133071038.5518</v>
      </c>
      <c r="S141" s="4">
        <f t="shared" si="25"/>
        <v>-6627083.4100000001</v>
      </c>
      <c r="T141" s="4">
        <v>26421839.161499999</v>
      </c>
      <c r="U141" s="4">
        <v>8436091.6863000002</v>
      </c>
      <c r="V141" s="4">
        <v>2712941.5022999998</v>
      </c>
      <c r="W141" s="4">
        <v>422366.39970000001</v>
      </c>
      <c r="X141" s="4">
        <v>369586499.84780002</v>
      </c>
      <c r="Y141" s="5">
        <f t="shared" si="28"/>
        <v>534023693.73940003</v>
      </c>
    </row>
    <row r="142" spans="1:25" ht="24.95" customHeight="1" x14ac:dyDescent="0.2">
      <c r="A142" s="146"/>
      <c r="B142" s="143"/>
      <c r="C142" s="1">
        <v>11</v>
      </c>
      <c r="D142" s="4" t="s">
        <v>203</v>
      </c>
      <c r="E142" s="4">
        <v>111453485.6259</v>
      </c>
      <c r="F142" s="4">
        <f t="shared" si="27"/>
        <v>-6627083.4100000001</v>
      </c>
      <c r="G142" s="4">
        <v>22129579.0823</v>
      </c>
      <c r="H142" s="4">
        <v>7065638.2766000004</v>
      </c>
      <c r="I142" s="4">
        <v>2272220.838</v>
      </c>
      <c r="J142" s="4">
        <v>353752.46159999998</v>
      </c>
      <c r="K142" s="4">
        <v>48815318.789700001</v>
      </c>
      <c r="L142" s="5">
        <f t="shared" si="21"/>
        <v>185462911.66410002</v>
      </c>
      <c r="M142" s="7"/>
      <c r="N142" s="150"/>
      <c r="O142" s="143"/>
      <c r="P142" s="8">
        <v>19</v>
      </c>
      <c r="Q142" s="4" t="s">
        <v>583</v>
      </c>
      <c r="R142" s="4">
        <v>102918005.5597</v>
      </c>
      <c r="S142" s="4">
        <f t="shared" si="25"/>
        <v>-6627083.4100000001</v>
      </c>
      <c r="T142" s="4">
        <v>20434822.026799999</v>
      </c>
      <c r="U142" s="4">
        <v>6524528.1056000004</v>
      </c>
      <c r="V142" s="4">
        <v>2098206.5794000002</v>
      </c>
      <c r="W142" s="4">
        <v>326660.91690000001</v>
      </c>
      <c r="X142" s="4">
        <v>350279731.5571</v>
      </c>
      <c r="Y142" s="5">
        <f t="shared" si="28"/>
        <v>475954871.3355</v>
      </c>
    </row>
    <row r="143" spans="1:25" ht="24.95" customHeight="1" x14ac:dyDescent="0.2">
      <c r="A143" s="146"/>
      <c r="B143" s="143"/>
      <c r="C143" s="1">
        <v>12</v>
      </c>
      <c r="D143" s="4" t="s">
        <v>204</v>
      </c>
      <c r="E143" s="4">
        <v>85589712.239099994</v>
      </c>
      <c r="F143" s="4">
        <f t="shared" si="27"/>
        <v>-6627083.4100000001</v>
      </c>
      <c r="G143" s="4">
        <v>16994213.280900002</v>
      </c>
      <c r="H143" s="4">
        <v>5425994.0232999995</v>
      </c>
      <c r="I143" s="4">
        <v>1744931.7675000001</v>
      </c>
      <c r="J143" s="4">
        <v>271661.05410000001</v>
      </c>
      <c r="K143" s="4">
        <v>41789622.898500003</v>
      </c>
      <c r="L143" s="5">
        <f t="shared" si="21"/>
        <v>145189051.85340002</v>
      </c>
      <c r="M143" s="7"/>
      <c r="N143" s="151"/>
      <c r="O143" s="144"/>
      <c r="P143" s="8">
        <v>20</v>
      </c>
      <c r="Q143" s="4" t="s">
        <v>584</v>
      </c>
      <c r="R143" s="4">
        <v>117725102.7536</v>
      </c>
      <c r="S143" s="4">
        <f>-6627083.41</f>
        <v>-6627083.4100000001</v>
      </c>
      <c r="T143" s="4">
        <v>23374836.2084</v>
      </c>
      <c r="U143" s="4">
        <v>7463229.9516000003</v>
      </c>
      <c r="V143" s="4">
        <v>2400081.3445000001</v>
      </c>
      <c r="W143" s="4">
        <v>373658.52360000001</v>
      </c>
      <c r="X143" s="4">
        <v>359217083.00470001</v>
      </c>
      <c r="Y143" s="5">
        <f t="shared" si="28"/>
        <v>503926908.37639999</v>
      </c>
    </row>
    <row r="144" spans="1:25" ht="24.95" customHeight="1" x14ac:dyDescent="0.2">
      <c r="A144" s="146"/>
      <c r="B144" s="143"/>
      <c r="C144" s="1">
        <v>13</v>
      </c>
      <c r="D144" s="4" t="s">
        <v>205</v>
      </c>
      <c r="E144" s="4">
        <v>102813361.65449999</v>
      </c>
      <c r="F144" s="4">
        <f t="shared" si="27"/>
        <v>-6627083.4100000001</v>
      </c>
      <c r="G144" s="4">
        <v>20414044.5198</v>
      </c>
      <c r="H144" s="4">
        <v>6517894.1634</v>
      </c>
      <c r="I144" s="4">
        <v>2096073.1865999999</v>
      </c>
      <c r="J144" s="4">
        <v>326328.77799999999</v>
      </c>
      <c r="K144" s="4">
        <v>53111956.100400001</v>
      </c>
      <c r="L144" s="5">
        <f t="shared" si="21"/>
        <v>178652574.99269998</v>
      </c>
      <c r="M144" s="7"/>
      <c r="N144" s="14"/>
      <c r="O144" s="147" t="s">
        <v>849</v>
      </c>
      <c r="P144" s="148"/>
      <c r="Q144" s="10"/>
      <c r="R144" s="10">
        <f>SUM(R124:R143)</f>
        <v>2223301892.5862999</v>
      </c>
      <c r="S144" s="10">
        <f t="shared" ref="S144:Y144" si="29">SUM(S124:S143)</f>
        <v>-132541668.19999996</v>
      </c>
      <c r="T144" s="10">
        <f t="shared" si="29"/>
        <v>441446355.66650003</v>
      </c>
      <c r="U144" s="10">
        <f t="shared" si="29"/>
        <v>140947112.2818</v>
      </c>
      <c r="V144" s="10">
        <f t="shared" si="29"/>
        <v>45326827.251499996</v>
      </c>
      <c r="W144" s="10">
        <f t="shared" si="29"/>
        <v>7056742.2182999998</v>
      </c>
      <c r="X144" s="10">
        <f t="shared" si="29"/>
        <v>7090296993.9160004</v>
      </c>
      <c r="Y144" s="10">
        <f t="shared" si="29"/>
        <v>9815834255.7204018</v>
      </c>
    </row>
    <row r="145" spans="1:25" ht="24.95" customHeight="1" x14ac:dyDescent="0.2">
      <c r="A145" s="146"/>
      <c r="B145" s="143"/>
      <c r="C145" s="1">
        <v>14</v>
      </c>
      <c r="D145" s="4" t="s">
        <v>206</v>
      </c>
      <c r="E145" s="4">
        <v>75948641.651299998</v>
      </c>
      <c r="F145" s="4">
        <f t="shared" si="27"/>
        <v>-6627083.4100000001</v>
      </c>
      <c r="G145" s="4">
        <v>15079936.3715</v>
      </c>
      <c r="H145" s="4">
        <v>4814794.4992000004</v>
      </c>
      <c r="I145" s="4">
        <v>1548377.6502</v>
      </c>
      <c r="J145" s="4">
        <v>241060.37409999999</v>
      </c>
      <c r="K145" s="4">
        <v>35595534.228600003</v>
      </c>
      <c r="L145" s="5">
        <f t="shared" si="21"/>
        <v>126601261.36489999</v>
      </c>
      <c r="M145" s="7"/>
      <c r="N145" s="149">
        <v>25</v>
      </c>
      <c r="O145" s="142" t="s">
        <v>64</v>
      </c>
      <c r="P145" s="8">
        <v>1</v>
      </c>
      <c r="Q145" s="4" t="s">
        <v>585</v>
      </c>
      <c r="R145" s="4">
        <v>77027686.747500002</v>
      </c>
      <c r="S145" s="4">
        <f t="shared" ref="S145:S156" si="30">-6627083.41</f>
        <v>-6627083.4100000001</v>
      </c>
      <c r="T145" s="4">
        <v>15294185.514599999</v>
      </c>
      <c r="U145" s="4">
        <v>4883200.9944000002</v>
      </c>
      <c r="V145" s="4">
        <v>1570376.3229</v>
      </c>
      <c r="W145" s="4">
        <v>244485.25450000001</v>
      </c>
      <c r="X145" s="4">
        <v>37186834.168399997</v>
      </c>
      <c r="Y145" s="5">
        <f t="shared" si="28"/>
        <v>129579685.5923</v>
      </c>
    </row>
    <row r="146" spans="1:25" ht="24.95" customHeight="1" x14ac:dyDescent="0.2">
      <c r="A146" s="146"/>
      <c r="B146" s="143"/>
      <c r="C146" s="1">
        <v>15</v>
      </c>
      <c r="D146" s="4" t="s">
        <v>207</v>
      </c>
      <c r="E146" s="4">
        <v>79785655.113199994</v>
      </c>
      <c r="F146" s="4">
        <f t="shared" si="27"/>
        <v>-6627083.4100000001</v>
      </c>
      <c r="G146" s="4">
        <v>15841792.2468</v>
      </c>
      <c r="H146" s="4">
        <v>5058043.5015000002</v>
      </c>
      <c r="I146" s="4">
        <v>1626603.4849</v>
      </c>
      <c r="J146" s="4">
        <v>253239.0238</v>
      </c>
      <c r="K146" s="4">
        <v>38229221.770999998</v>
      </c>
      <c r="L146" s="5">
        <f t="shared" si="21"/>
        <v>134167471.73119999</v>
      </c>
      <c r="M146" s="7"/>
      <c r="N146" s="150"/>
      <c r="O146" s="143"/>
      <c r="P146" s="8">
        <v>2</v>
      </c>
      <c r="Q146" s="4" t="s">
        <v>586</v>
      </c>
      <c r="R146" s="4">
        <v>86824111.098299995</v>
      </c>
      <c r="S146" s="4">
        <f t="shared" si="30"/>
        <v>-6627083.4100000001</v>
      </c>
      <c r="T146" s="4">
        <v>17239308.596000001</v>
      </c>
      <c r="U146" s="4">
        <v>5504249.2324000001</v>
      </c>
      <c r="V146" s="4">
        <v>1770097.6634</v>
      </c>
      <c r="W146" s="4">
        <v>275579.02610000002</v>
      </c>
      <c r="X146" s="4">
        <v>37111313.716300003</v>
      </c>
      <c r="Y146" s="5">
        <f t="shared" si="28"/>
        <v>142097575.92249998</v>
      </c>
    </row>
    <row r="147" spans="1:25" ht="24.95" customHeight="1" x14ac:dyDescent="0.2">
      <c r="A147" s="146"/>
      <c r="B147" s="143"/>
      <c r="C147" s="1">
        <v>16</v>
      </c>
      <c r="D147" s="4" t="s">
        <v>208</v>
      </c>
      <c r="E147" s="4">
        <v>72774247.566100001</v>
      </c>
      <c r="F147" s="4">
        <f t="shared" si="27"/>
        <v>-6627083.4100000001</v>
      </c>
      <c r="G147" s="4">
        <v>14449646.4837</v>
      </c>
      <c r="H147" s="4">
        <v>4613552.5170999998</v>
      </c>
      <c r="I147" s="4">
        <v>1483660.7475000001</v>
      </c>
      <c r="J147" s="4">
        <v>230984.87299999999</v>
      </c>
      <c r="K147" s="4">
        <v>33180556.033</v>
      </c>
      <c r="L147" s="5">
        <f t="shared" si="21"/>
        <v>120105564.81040001</v>
      </c>
      <c r="M147" s="7"/>
      <c r="N147" s="150"/>
      <c r="O147" s="143"/>
      <c r="P147" s="8">
        <v>3</v>
      </c>
      <c r="Q147" s="4" t="s">
        <v>587</v>
      </c>
      <c r="R147" s="4">
        <v>88900182.415199995</v>
      </c>
      <c r="S147" s="4">
        <f t="shared" si="30"/>
        <v>-6627083.4100000001</v>
      </c>
      <c r="T147" s="4">
        <v>17651521.674199998</v>
      </c>
      <c r="U147" s="4">
        <v>5635862.6035000002</v>
      </c>
      <c r="V147" s="4">
        <v>1812422.8762999999</v>
      </c>
      <c r="W147" s="4">
        <v>282168.45970000001</v>
      </c>
      <c r="X147" s="4">
        <v>39496295.470700003</v>
      </c>
      <c r="Y147" s="5">
        <f t="shared" si="28"/>
        <v>147151370.0896</v>
      </c>
    </row>
    <row r="148" spans="1:25" ht="24.95" customHeight="1" x14ac:dyDescent="0.2">
      <c r="A148" s="146"/>
      <c r="B148" s="143"/>
      <c r="C148" s="1">
        <v>17</v>
      </c>
      <c r="D148" s="4" t="s">
        <v>209</v>
      </c>
      <c r="E148" s="4">
        <v>92081654.805999994</v>
      </c>
      <c r="F148" s="4">
        <f t="shared" si="27"/>
        <v>-6627083.4100000001</v>
      </c>
      <c r="G148" s="4">
        <v>18283216.990600001</v>
      </c>
      <c r="H148" s="4">
        <v>5837553.3175999997</v>
      </c>
      <c r="I148" s="4">
        <v>1877284.0856000001</v>
      </c>
      <c r="J148" s="4">
        <v>292266.42729999998</v>
      </c>
      <c r="K148" s="4">
        <v>41893110.620800003</v>
      </c>
      <c r="L148" s="5">
        <f t="shared" si="21"/>
        <v>153638002.83790001</v>
      </c>
      <c r="M148" s="7"/>
      <c r="N148" s="150"/>
      <c r="O148" s="143"/>
      <c r="P148" s="8">
        <v>4</v>
      </c>
      <c r="Q148" s="4" t="s">
        <v>588</v>
      </c>
      <c r="R148" s="4">
        <v>104890100.39380001</v>
      </c>
      <c r="S148" s="4">
        <f t="shared" si="30"/>
        <v>-6627083.4100000001</v>
      </c>
      <c r="T148" s="4">
        <v>20826390.117600001</v>
      </c>
      <c r="U148" s="4">
        <v>6649549.8459999999</v>
      </c>
      <c r="V148" s="4">
        <v>2138412.0063999998</v>
      </c>
      <c r="W148" s="4">
        <v>332920.33</v>
      </c>
      <c r="X148" s="4">
        <v>45307664.840000004</v>
      </c>
      <c r="Y148" s="5">
        <f t="shared" si="28"/>
        <v>173517954.12380004</v>
      </c>
    </row>
    <row r="149" spans="1:25" ht="24.95" customHeight="1" x14ac:dyDescent="0.2">
      <c r="A149" s="146"/>
      <c r="B149" s="143"/>
      <c r="C149" s="1">
        <v>18</v>
      </c>
      <c r="D149" s="4" t="s">
        <v>210</v>
      </c>
      <c r="E149" s="4">
        <v>86289867.481299996</v>
      </c>
      <c r="F149" s="4">
        <f t="shared" si="27"/>
        <v>-6627083.4100000001</v>
      </c>
      <c r="G149" s="4">
        <v>17133232.179400001</v>
      </c>
      <c r="H149" s="4">
        <v>5470380.6447999999</v>
      </c>
      <c r="I149" s="4">
        <v>1759205.9495000001</v>
      </c>
      <c r="J149" s="4">
        <v>273883.34120000002</v>
      </c>
      <c r="K149" s="4">
        <v>42458719.9881</v>
      </c>
      <c r="L149" s="5">
        <f t="shared" si="21"/>
        <v>146758206.17429999</v>
      </c>
      <c r="M149" s="7"/>
      <c r="N149" s="150"/>
      <c r="O149" s="143"/>
      <c r="P149" s="8">
        <v>5</v>
      </c>
      <c r="Q149" s="4" t="s">
        <v>589</v>
      </c>
      <c r="R149" s="4">
        <v>74896045.556099996</v>
      </c>
      <c r="S149" s="4">
        <f t="shared" si="30"/>
        <v>-6627083.4100000001</v>
      </c>
      <c r="T149" s="4">
        <v>14870938.7937</v>
      </c>
      <c r="U149" s="4">
        <v>4748064.7489</v>
      </c>
      <c r="V149" s="4">
        <v>1526918.1976999999</v>
      </c>
      <c r="W149" s="4">
        <v>237719.44260000001</v>
      </c>
      <c r="X149" s="4">
        <v>34171574.248400003</v>
      </c>
      <c r="Y149" s="5">
        <f t="shared" si="28"/>
        <v>123824177.57739998</v>
      </c>
    </row>
    <row r="150" spans="1:25" ht="24.95" customHeight="1" x14ac:dyDescent="0.2">
      <c r="A150" s="146"/>
      <c r="B150" s="143"/>
      <c r="C150" s="1">
        <v>19</v>
      </c>
      <c r="D150" s="4" t="s">
        <v>211</v>
      </c>
      <c r="E150" s="4">
        <v>101061318.41240001</v>
      </c>
      <c r="F150" s="4">
        <f t="shared" si="27"/>
        <v>-6627083.4100000001</v>
      </c>
      <c r="G150" s="4">
        <v>20066168.638999999</v>
      </c>
      <c r="H150" s="4">
        <v>6406822.6816999996</v>
      </c>
      <c r="I150" s="4">
        <v>2060353.9883000001</v>
      </c>
      <c r="J150" s="4">
        <v>320767.80690000003</v>
      </c>
      <c r="K150" s="4">
        <v>49959506.574000001</v>
      </c>
      <c r="L150" s="5">
        <f t="shared" si="21"/>
        <v>173247854.69230002</v>
      </c>
      <c r="M150" s="7"/>
      <c r="N150" s="150"/>
      <c r="O150" s="143"/>
      <c r="P150" s="8">
        <v>6</v>
      </c>
      <c r="Q150" s="4" t="s">
        <v>590</v>
      </c>
      <c r="R150" s="4">
        <v>70427321.363999993</v>
      </c>
      <c r="S150" s="4">
        <f t="shared" si="30"/>
        <v>-6627083.4100000001</v>
      </c>
      <c r="T150" s="4">
        <v>13983653.978399999</v>
      </c>
      <c r="U150" s="4">
        <v>4464768.1923000002</v>
      </c>
      <c r="V150" s="4">
        <v>1435813.5708000001</v>
      </c>
      <c r="W150" s="4">
        <v>223535.7482</v>
      </c>
      <c r="X150" s="4">
        <v>35354757.406300001</v>
      </c>
      <c r="Y150" s="5">
        <f t="shared" si="28"/>
        <v>119262766.84999999</v>
      </c>
    </row>
    <row r="151" spans="1:25" ht="24.95" customHeight="1" x14ac:dyDescent="0.2">
      <c r="A151" s="146"/>
      <c r="B151" s="143"/>
      <c r="C151" s="1">
        <v>20</v>
      </c>
      <c r="D151" s="4" t="s">
        <v>212</v>
      </c>
      <c r="E151" s="4">
        <v>70043351.225799993</v>
      </c>
      <c r="F151" s="4">
        <f t="shared" si="27"/>
        <v>-6627083.4100000001</v>
      </c>
      <c r="G151" s="4">
        <v>13907415.0211</v>
      </c>
      <c r="H151" s="4">
        <v>4440426.2518999996</v>
      </c>
      <c r="I151" s="4">
        <v>1427985.5074</v>
      </c>
      <c r="J151" s="4">
        <v>222317.0301</v>
      </c>
      <c r="K151" s="4">
        <v>33887413.348700002</v>
      </c>
      <c r="L151" s="5">
        <f t="shared" si="21"/>
        <v>117301824.97500001</v>
      </c>
      <c r="M151" s="7"/>
      <c r="N151" s="150"/>
      <c r="O151" s="143"/>
      <c r="P151" s="8">
        <v>7</v>
      </c>
      <c r="Q151" s="4" t="s">
        <v>591</v>
      </c>
      <c r="R151" s="4">
        <v>80469540.255099997</v>
      </c>
      <c r="S151" s="4">
        <f t="shared" si="30"/>
        <v>-6627083.4100000001</v>
      </c>
      <c r="T151" s="4">
        <v>15977580.645300001</v>
      </c>
      <c r="U151" s="4">
        <v>5101398.6734999996</v>
      </c>
      <c r="V151" s="4">
        <v>1640545.9656</v>
      </c>
      <c r="W151" s="4">
        <v>255409.6697</v>
      </c>
      <c r="X151" s="4">
        <v>36862078.579400003</v>
      </c>
      <c r="Y151" s="5">
        <f t="shared" si="28"/>
        <v>133679470.3786</v>
      </c>
    </row>
    <row r="152" spans="1:25" ht="24.95" customHeight="1" x14ac:dyDescent="0.2">
      <c r="A152" s="146"/>
      <c r="B152" s="143"/>
      <c r="C152" s="1">
        <v>21</v>
      </c>
      <c r="D152" s="4" t="s">
        <v>213</v>
      </c>
      <c r="E152" s="4">
        <v>95771908.753600001</v>
      </c>
      <c r="F152" s="4">
        <f t="shared" si="27"/>
        <v>-6627083.4100000001</v>
      </c>
      <c r="G152" s="4">
        <v>19015933.119800001</v>
      </c>
      <c r="H152" s="4">
        <v>6071498.4418000001</v>
      </c>
      <c r="I152" s="4">
        <v>1952517.9095999999</v>
      </c>
      <c r="J152" s="4">
        <v>303979.2635</v>
      </c>
      <c r="K152" s="4">
        <v>46012680.703199998</v>
      </c>
      <c r="L152" s="5">
        <f t="shared" si="21"/>
        <v>162501434.78150001</v>
      </c>
      <c r="M152" s="7"/>
      <c r="N152" s="150"/>
      <c r="O152" s="143"/>
      <c r="P152" s="8">
        <v>8</v>
      </c>
      <c r="Q152" s="4" t="s">
        <v>592</v>
      </c>
      <c r="R152" s="4">
        <v>125915425.8123</v>
      </c>
      <c r="S152" s="4">
        <f t="shared" si="30"/>
        <v>-6627083.4100000001</v>
      </c>
      <c r="T152" s="4">
        <v>25001060.824200001</v>
      </c>
      <c r="U152" s="4">
        <v>7982458.7560999999</v>
      </c>
      <c r="V152" s="4">
        <v>2567058.8295</v>
      </c>
      <c r="W152" s="4">
        <v>399654.54269999999</v>
      </c>
      <c r="X152" s="4">
        <v>56356501.077600002</v>
      </c>
      <c r="Y152" s="5">
        <f t="shared" si="28"/>
        <v>211595076.43239999</v>
      </c>
    </row>
    <row r="153" spans="1:25" ht="24.95" customHeight="1" x14ac:dyDescent="0.2">
      <c r="A153" s="146"/>
      <c r="B153" s="143"/>
      <c r="C153" s="1">
        <v>22</v>
      </c>
      <c r="D153" s="4" t="s">
        <v>214</v>
      </c>
      <c r="E153" s="4">
        <v>93254844.042199999</v>
      </c>
      <c r="F153" s="4">
        <f t="shared" si="27"/>
        <v>-6627083.4100000001</v>
      </c>
      <c r="G153" s="4">
        <v>18516158.8662</v>
      </c>
      <c r="H153" s="4">
        <v>5911928.1182000004</v>
      </c>
      <c r="I153" s="4">
        <v>1901202.0906</v>
      </c>
      <c r="J153" s="4">
        <v>295990.12050000002</v>
      </c>
      <c r="K153" s="4">
        <v>43490421.117700003</v>
      </c>
      <c r="L153" s="5">
        <f t="shared" si="21"/>
        <v>156743460.9454</v>
      </c>
      <c r="M153" s="7"/>
      <c r="N153" s="150"/>
      <c r="O153" s="143"/>
      <c r="P153" s="8">
        <v>9</v>
      </c>
      <c r="Q153" s="4" t="s">
        <v>77</v>
      </c>
      <c r="R153" s="4">
        <v>116691434.47040001</v>
      </c>
      <c r="S153" s="4">
        <f t="shared" si="30"/>
        <v>-6627083.4100000001</v>
      </c>
      <c r="T153" s="4">
        <v>23169596.830800001</v>
      </c>
      <c r="U153" s="4">
        <v>7397700.1376</v>
      </c>
      <c r="V153" s="4">
        <v>2379007.7765000002</v>
      </c>
      <c r="W153" s="4">
        <v>370377.66889999999</v>
      </c>
      <c r="X153" s="4">
        <v>43927652.092600003</v>
      </c>
      <c r="Y153" s="5">
        <f t="shared" si="28"/>
        <v>187308685.5668</v>
      </c>
    </row>
    <row r="154" spans="1:25" ht="24.95" customHeight="1" x14ac:dyDescent="0.2">
      <c r="A154" s="146"/>
      <c r="B154" s="144"/>
      <c r="C154" s="1">
        <v>23</v>
      </c>
      <c r="D154" s="4" t="s">
        <v>215</v>
      </c>
      <c r="E154" s="4">
        <v>98773380.696199998</v>
      </c>
      <c r="F154" s="4">
        <f>-6627083.41</f>
        <v>-6627083.4100000001</v>
      </c>
      <c r="G154" s="4">
        <v>19611888.556600001</v>
      </c>
      <c r="H154" s="4">
        <v>6261777.9555000002</v>
      </c>
      <c r="I154" s="4">
        <v>2013709.4197</v>
      </c>
      <c r="J154" s="4">
        <v>313505.91110000003</v>
      </c>
      <c r="K154" s="4">
        <v>47176366.1743</v>
      </c>
      <c r="L154" s="5">
        <f t="shared" si="21"/>
        <v>167523545.30340001</v>
      </c>
      <c r="M154" s="7"/>
      <c r="N154" s="150"/>
      <c r="O154" s="143"/>
      <c r="P154" s="8">
        <v>10</v>
      </c>
      <c r="Q154" s="4" t="s">
        <v>867</v>
      </c>
      <c r="R154" s="4">
        <v>89267170.736599997</v>
      </c>
      <c r="S154" s="4">
        <f t="shared" si="30"/>
        <v>-6627083.4100000001</v>
      </c>
      <c r="T154" s="4">
        <v>17724388.817299999</v>
      </c>
      <c r="U154" s="4">
        <v>5659127.9748999998</v>
      </c>
      <c r="V154" s="4">
        <v>1819904.7285</v>
      </c>
      <c r="W154" s="4">
        <v>283333.27769999998</v>
      </c>
      <c r="X154" s="4">
        <v>40336372.275600001</v>
      </c>
      <c r="Y154" s="5">
        <f t="shared" si="28"/>
        <v>148463214.40060002</v>
      </c>
    </row>
    <row r="155" spans="1:25" ht="24.95" customHeight="1" x14ac:dyDescent="0.2">
      <c r="A155" s="1"/>
      <c r="B155" s="147" t="s">
        <v>832</v>
      </c>
      <c r="C155" s="148"/>
      <c r="D155" s="10"/>
      <c r="E155" s="10">
        <f>SUM(E132:E154)</f>
        <v>2113135819.9394999</v>
      </c>
      <c r="F155" s="10">
        <f t="shared" ref="F155:L155" si="31">SUM(F132:F154)</f>
        <v>-152422918.42999995</v>
      </c>
      <c r="G155" s="10">
        <f t="shared" si="31"/>
        <v>419572398.08539999</v>
      </c>
      <c r="H155" s="10">
        <f t="shared" si="31"/>
        <v>133963090.0654</v>
      </c>
      <c r="I155" s="10">
        <f t="shared" si="31"/>
        <v>43080853.117099993</v>
      </c>
      <c r="J155" s="10">
        <f t="shared" si="31"/>
        <v>6707075.9949999992</v>
      </c>
      <c r="K155" s="10">
        <f t="shared" si="31"/>
        <v>990345658.38630021</v>
      </c>
      <c r="L155" s="10">
        <f t="shared" si="31"/>
        <v>3554381977.1587009</v>
      </c>
      <c r="M155" s="7"/>
      <c r="N155" s="150"/>
      <c r="O155" s="143"/>
      <c r="P155" s="8">
        <v>11</v>
      </c>
      <c r="Q155" s="4" t="s">
        <v>206</v>
      </c>
      <c r="R155" s="4">
        <v>85445932.980599999</v>
      </c>
      <c r="S155" s="4">
        <f t="shared" si="30"/>
        <v>-6627083.4100000001</v>
      </c>
      <c r="T155" s="4">
        <v>16965665.2777</v>
      </c>
      <c r="U155" s="4">
        <v>5416879.0796999997</v>
      </c>
      <c r="V155" s="4">
        <v>1742000.5157999999</v>
      </c>
      <c r="W155" s="4">
        <v>271204.69990000001</v>
      </c>
      <c r="X155" s="4">
        <v>40313874.944600001</v>
      </c>
      <c r="Y155" s="5">
        <f t="shared" si="28"/>
        <v>143528474.08829999</v>
      </c>
    </row>
    <row r="156" spans="1:25" ht="24.95" customHeight="1" x14ac:dyDescent="0.2">
      <c r="A156" s="146">
        <v>8</v>
      </c>
      <c r="B156" s="142" t="s">
        <v>927</v>
      </c>
      <c r="C156" s="1">
        <v>1</v>
      </c>
      <c r="D156" s="4" t="s">
        <v>216</v>
      </c>
      <c r="E156" s="4">
        <v>82949858.862399995</v>
      </c>
      <c r="F156" s="4">
        <f t="shared" ref="F156:F181" si="32">-6627083.41</f>
        <v>-6627083.4100000001</v>
      </c>
      <c r="G156" s="4">
        <v>16470058.798599999</v>
      </c>
      <c r="H156" s="4">
        <v>5258639.4631000003</v>
      </c>
      <c r="I156" s="4">
        <v>1691112.6355999999</v>
      </c>
      <c r="J156" s="4">
        <v>263282.18089999998</v>
      </c>
      <c r="K156" s="4">
        <v>36169093.1963</v>
      </c>
      <c r="L156" s="5">
        <f t="shared" si="21"/>
        <v>136174961.72689998</v>
      </c>
      <c r="M156" s="7"/>
      <c r="N156" s="150"/>
      <c r="O156" s="143"/>
      <c r="P156" s="8">
        <v>12</v>
      </c>
      <c r="Q156" s="4" t="s">
        <v>593</v>
      </c>
      <c r="R156" s="4">
        <v>90780170.835299999</v>
      </c>
      <c r="S156" s="4">
        <f t="shared" si="30"/>
        <v>-6627083.4100000001</v>
      </c>
      <c r="T156" s="4">
        <v>18024801.631999999</v>
      </c>
      <c r="U156" s="4">
        <v>5755045.2209999999</v>
      </c>
      <c r="V156" s="4">
        <v>1850750.5144</v>
      </c>
      <c r="W156" s="4">
        <v>288135.52769999998</v>
      </c>
      <c r="X156" s="4">
        <v>37685039.767800003</v>
      </c>
      <c r="Y156" s="5">
        <f t="shared" si="28"/>
        <v>147756860.08820003</v>
      </c>
    </row>
    <row r="157" spans="1:25" ht="24.95" customHeight="1" x14ac:dyDescent="0.2">
      <c r="A157" s="146"/>
      <c r="B157" s="143"/>
      <c r="C157" s="1">
        <v>2</v>
      </c>
      <c r="D157" s="4" t="s">
        <v>217</v>
      </c>
      <c r="E157" s="4">
        <v>80209483.207499996</v>
      </c>
      <c r="F157" s="4">
        <f t="shared" si="32"/>
        <v>-6627083.4100000001</v>
      </c>
      <c r="G157" s="4">
        <v>15925945.1764</v>
      </c>
      <c r="H157" s="4">
        <v>5084912.2529999996</v>
      </c>
      <c r="I157" s="4">
        <v>1635244.1391</v>
      </c>
      <c r="J157" s="4">
        <v>254584.2507</v>
      </c>
      <c r="K157" s="4">
        <v>39513784.621299997</v>
      </c>
      <c r="L157" s="5">
        <f t="shared" si="21"/>
        <v>135996870.23800001</v>
      </c>
      <c r="M157" s="7"/>
      <c r="N157" s="151"/>
      <c r="O157" s="144"/>
      <c r="P157" s="8">
        <v>13</v>
      </c>
      <c r="Q157" s="4" t="s">
        <v>594</v>
      </c>
      <c r="R157" s="4">
        <v>72875163.561900005</v>
      </c>
      <c r="S157" s="4">
        <f>-6627083.41</f>
        <v>-6627083.4100000001</v>
      </c>
      <c r="T157" s="4">
        <v>14469683.797900001</v>
      </c>
      <c r="U157" s="4">
        <v>4619950.1270000003</v>
      </c>
      <c r="V157" s="4">
        <v>1485718.1387</v>
      </c>
      <c r="W157" s="4">
        <v>231305.1795</v>
      </c>
      <c r="X157" s="4">
        <v>33610552.571999997</v>
      </c>
      <c r="Y157" s="5">
        <f t="shared" si="28"/>
        <v>120665289.96700001</v>
      </c>
    </row>
    <row r="158" spans="1:25" ht="24.95" customHeight="1" x14ac:dyDescent="0.2">
      <c r="A158" s="146"/>
      <c r="B158" s="143"/>
      <c r="C158" s="1">
        <v>3</v>
      </c>
      <c r="D158" s="4" t="s">
        <v>218</v>
      </c>
      <c r="E158" s="4">
        <v>112530430.16580001</v>
      </c>
      <c r="F158" s="4">
        <f t="shared" si="32"/>
        <v>-6627083.4100000001</v>
      </c>
      <c r="G158" s="4">
        <v>22343411.150699999</v>
      </c>
      <c r="H158" s="4">
        <v>7133911.6062000003</v>
      </c>
      <c r="I158" s="4">
        <v>2294176.6863000002</v>
      </c>
      <c r="J158" s="4">
        <v>357170.67489999998</v>
      </c>
      <c r="K158" s="4">
        <v>51150198.208099999</v>
      </c>
      <c r="L158" s="5">
        <f t="shared" si="21"/>
        <v>189182215.08200002</v>
      </c>
      <c r="M158" s="7"/>
      <c r="N158" s="14"/>
      <c r="O158" s="147" t="s">
        <v>850</v>
      </c>
      <c r="P158" s="148"/>
      <c r="Q158" s="10"/>
      <c r="R158" s="10">
        <f>SUM(R145:R157)</f>
        <v>1164410286.2270999</v>
      </c>
      <c r="S158" s="10">
        <f t="shared" ref="S158:Y158" si="33">SUM(S145:S157)</f>
        <v>-86152084.329999983</v>
      </c>
      <c r="T158" s="10">
        <f t="shared" si="33"/>
        <v>231198776.49969998</v>
      </c>
      <c r="U158" s="10">
        <f t="shared" si="33"/>
        <v>73818255.587300003</v>
      </c>
      <c r="V158" s="10">
        <f t="shared" si="33"/>
        <v>23739027.106500003</v>
      </c>
      <c r="W158" s="10">
        <f t="shared" si="33"/>
        <v>3695828.8271999997</v>
      </c>
      <c r="X158" s="10">
        <f t="shared" si="33"/>
        <v>517720511.15970004</v>
      </c>
      <c r="Y158" s="10">
        <f t="shared" si="33"/>
        <v>1928430601.0775001</v>
      </c>
    </row>
    <row r="159" spans="1:25" ht="24.95" customHeight="1" x14ac:dyDescent="0.2">
      <c r="A159" s="146"/>
      <c r="B159" s="143"/>
      <c r="C159" s="1">
        <v>4</v>
      </c>
      <c r="D159" s="4" t="s">
        <v>219</v>
      </c>
      <c r="E159" s="4">
        <v>64820930.352899998</v>
      </c>
      <c r="F159" s="4">
        <f t="shared" si="32"/>
        <v>-6627083.4100000001</v>
      </c>
      <c r="G159" s="4">
        <v>12870480.419500001</v>
      </c>
      <c r="H159" s="4">
        <v>4109348.7928999998</v>
      </c>
      <c r="I159" s="4">
        <v>1321515.1402</v>
      </c>
      <c r="J159" s="4">
        <v>205741.1085</v>
      </c>
      <c r="K159" s="4">
        <v>34298550.409500003</v>
      </c>
      <c r="L159" s="5">
        <f t="shared" si="21"/>
        <v>110999482.8135</v>
      </c>
      <c r="M159" s="7"/>
      <c r="N159" s="149">
        <v>26</v>
      </c>
      <c r="O159" s="142" t="s">
        <v>936</v>
      </c>
      <c r="P159" s="8">
        <v>1</v>
      </c>
      <c r="Q159" s="4" t="s">
        <v>595</v>
      </c>
      <c r="R159" s="4">
        <v>80131658.247500002</v>
      </c>
      <c r="S159" s="4">
        <f t="shared" ref="S159:S182" si="34">-6627083.41</f>
        <v>-6627083.4100000001</v>
      </c>
      <c r="T159" s="4">
        <v>15910492.6887</v>
      </c>
      <c r="U159" s="4">
        <v>5079978.5085000005</v>
      </c>
      <c r="V159" s="4">
        <v>1633657.5086000001</v>
      </c>
      <c r="W159" s="4">
        <v>254337.23490000001</v>
      </c>
      <c r="X159" s="4">
        <v>40276972.429799996</v>
      </c>
      <c r="Y159" s="5">
        <f t="shared" si="28"/>
        <v>136660013.208</v>
      </c>
    </row>
    <row r="160" spans="1:25" ht="24.95" customHeight="1" x14ac:dyDescent="0.2">
      <c r="A160" s="146"/>
      <c r="B160" s="143"/>
      <c r="C160" s="1">
        <v>5</v>
      </c>
      <c r="D160" s="4" t="s">
        <v>220</v>
      </c>
      <c r="E160" s="4">
        <v>89717433.882599995</v>
      </c>
      <c r="F160" s="4">
        <f t="shared" si="32"/>
        <v>-6627083.4100000001</v>
      </c>
      <c r="G160" s="4">
        <v>17813790.5425</v>
      </c>
      <c r="H160" s="4">
        <v>5687672.5870000003</v>
      </c>
      <c r="I160" s="4">
        <v>1829084.3185000001</v>
      </c>
      <c r="J160" s="4">
        <v>284762.40919999999</v>
      </c>
      <c r="K160" s="4">
        <v>42864651.784100004</v>
      </c>
      <c r="L160" s="5">
        <f t="shared" si="21"/>
        <v>151570312.11390001</v>
      </c>
      <c r="M160" s="7"/>
      <c r="N160" s="150"/>
      <c r="O160" s="143"/>
      <c r="P160" s="8">
        <v>2</v>
      </c>
      <c r="Q160" s="4" t="s">
        <v>596</v>
      </c>
      <c r="R160" s="4">
        <v>68798492.258900002</v>
      </c>
      <c r="S160" s="4">
        <f t="shared" si="34"/>
        <v>-6627083.4100000001</v>
      </c>
      <c r="T160" s="4">
        <v>13660242.8057</v>
      </c>
      <c r="U160" s="4">
        <v>4361507.9200999998</v>
      </c>
      <c r="V160" s="4">
        <v>1402606.3596000001</v>
      </c>
      <c r="W160" s="4">
        <v>218365.8578</v>
      </c>
      <c r="X160" s="4">
        <v>33616527.323299997</v>
      </c>
      <c r="Y160" s="5">
        <f t="shared" si="28"/>
        <v>115430659.11540002</v>
      </c>
    </row>
    <row r="161" spans="1:25" ht="24.95" customHeight="1" x14ac:dyDescent="0.2">
      <c r="A161" s="146"/>
      <c r="B161" s="143"/>
      <c r="C161" s="1">
        <v>6</v>
      </c>
      <c r="D161" s="4" t="s">
        <v>221</v>
      </c>
      <c r="E161" s="4">
        <v>64632028.949600004</v>
      </c>
      <c r="F161" s="4">
        <f t="shared" si="32"/>
        <v>-6627083.4100000001</v>
      </c>
      <c r="G161" s="4">
        <v>12832973.2162</v>
      </c>
      <c r="H161" s="4">
        <v>4097373.3130000001</v>
      </c>
      <c r="I161" s="4">
        <v>1317663.9757999999</v>
      </c>
      <c r="J161" s="4">
        <v>205141.53690000001</v>
      </c>
      <c r="K161" s="4">
        <v>33162832.2086</v>
      </c>
      <c r="L161" s="5">
        <f t="shared" si="21"/>
        <v>109620929.79009998</v>
      </c>
      <c r="M161" s="7"/>
      <c r="N161" s="150"/>
      <c r="O161" s="143"/>
      <c r="P161" s="8">
        <v>3</v>
      </c>
      <c r="Q161" s="4" t="s">
        <v>597</v>
      </c>
      <c r="R161" s="4">
        <v>78788556.514599994</v>
      </c>
      <c r="S161" s="4">
        <f t="shared" si="34"/>
        <v>-6627083.4100000001</v>
      </c>
      <c r="T161" s="4">
        <v>15643813.9407</v>
      </c>
      <c r="U161" s="4">
        <v>4994832.0373</v>
      </c>
      <c r="V161" s="4">
        <v>1606275.4691000001</v>
      </c>
      <c r="W161" s="4">
        <v>250074.2409</v>
      </c>
      <c r="X161" s="4">
        <v>45153511.529899999</v>
      </c>
      <c r="Y161" s="5">
        <f t="shared" si="28"/>
        <v>139809980.32249999</v>
      </c>
    </row>
    <row r="162" spans="1:25" ht="24.95" customHeight="1" x14ac:dyDescent="0.2">
      <c r="A162" s="146"/>
      <c r="B162" s="143"/>
      <c r="C162" s="1">
        <v>7</v>
      </c>
      <c r="D162" s="4" t="s">
        <v>222</v>
      </c>
      <c r="E162" s="4">
        <v>108344249.5484</v>
      </c>
      <c r="F162" s="4">
        <f t="shared" si="32"/>
        <v>-6627083.4100000001</v>
      </c>
      <c r="G162" s="4">
        <v>21512226.6032</v>
      </c>
      <c r="H162" s="4">
        <v>6868527.0125000002</v>
      </c>
      <c r="I162" s="4">
        <v>2208832.3224999998</v>
      </c>
      <c r="J162" s="4">
        <v>343883.77140000003</v>
      </c>
      <c r="K162" s="4">
        <v>47761217.9199</v>
      </c>
      <c r="L162" s="5">
        <f t="shared" si="21"/>
        <v>180411853.76790002</v>
      </c>
      <c r="M162" s="7"/>
      <c r="N162" s="150"/>
      <c r="O162" s="143"/>
      <c r="P162" s="8">
        <v>4</v>
      </c>
      <c r="Q162" s="4" t="s">
        <v>598</v>
      </c>
      <c r="R162" s="4">
        <v>128256196.2058</v>
      </c>
      <c r="S162" s="4">
        <f t="shared" si="34"/>
        <v>-6627083.4100000001</v>
      </c>
      <c r="T162" s="4">
        <v>25465831.066599999</v>
      </c>
      <c r="U162" s="4">
        <v>8130852.8310000002</v>
      </c>
      <c r="V162" s="4">
        <v>2614780.5068000001</v>
      </c>
      <c r="W162" s="4">
        <v>407084.12900000002</v>
      </c>
      <c r="X162" s="4">
        <v>43722857.731600001</v>
      </c>
      <c r="Y162" s="5">
        <f t="shared" si="28"/>
        <v>201970519.06080002</v>
      </c>
    </row>
    <row r="163" spans="1:25" ht="24.95" customHeight="1" x14ac:dyDescent="0.2">
      <c r="A163" s="146"/>
      <c r="B163" s="143"/>
      <c r="C163" s="1">
        <v>8</v>
      </c>
      <c r="D163" s="4" t="s">
        <v>223</v>
      </c>
      <c r="E163" s="4">
        <v>71698490.118100002</v>
      </c>
      <c r="F163" s="4">
        <f t="shared" si="32"/>
        <v>-6627083.4100000001</v>
      </c>
      <c r="G163" s="4">
        <v>14236050.1176</v>
      </c>
      <c r="H163" s="4">
        <v>4545354.4436999997</v>
      </c>
      <c r="I163" s="4">
        <v>1461729.1006</v>
      </c>
      <c r="J163" s="4">
        <v>227570.42749999999</v>
      </c>
      <c r="K163" s="4">
        <v>36674533.2315</v>
      </c>
      <c r="L163" s="5">
        <f t="shared" si="21"/>
        <v>122216644.029</v>
      </c>
      <c r="M163" s="7"/>
      <c r="N163" s="150"/>
      <c r="O163" s="143"/>
      <c r="P163" s="8">
        <v>5</v>
      </c>
      <c r="Q163" s="4" t="s">
        <v>599</v>
      </c>
      <c r="R163" s="4">
        <v>76986513.129700005</v>
      </c>
      <c r="S163" s="4">
        <f t="shared" si="34"/>
        <v>-6627083.4100000001</v>
      </c>
      <c r="T163" s="4">
        <v>15286010.311899999</v>
      </c>
      <c r="U163" s="4">
        <v>4880590.7764999997</v>
      </c>
      <c r="V163" s="4">
        <v>1569536.9095000001</v>
      </c>
      <c r="W163" s="4">
        <v>244354.5698</v>
      </c>
      <c r="X163" s="4">
        <v>41551997.6329</v>
      </c>
      <c r="Y163" s="5">
        <f t="shared" si="28"/>
        <v>133891919.92030002</v>
      </c>
    </row>
    <row r="164" spans="1:25" ht="24.95" customHeight="1" x14ac:dyDescent="0.2">
      <c r="A164" s="146"/>
      <c r="B164" s="143"/>
      <c r="C164" s="1">
        <v>9</v>
      </c>
      <c r="D164" s="4" t="s">
        <v>224</v>
      </c>
      <c r="E164" s="4">
        <v>85152829.093500003</v>
      </c>
      <c r="F164" s="4">
        <f t="shared" si="32"/>
        <v>-6627083.4100000001</v>
      </c>
      <c r="G164" s="4">
        <v>16907468.213500001</v>
      </c>
      <c r="H164" s="4">
        <v>5398297.6415999997</v>
      </c>
      <c r="I164" s="4">
        <v>1736024.9578</v>
      </c>
      <c r="J164" s="4">
        <v>270274.39059999998</v>
      </c>
      <c r="K164" s="4">
        <v>40809542.658699997</v>
      </c>
      <c r="L164" s="5">
        <f t="shared" si="21"/>
        <v>143647353.54570001</v>
      </c>
      <c r="M164" s="7"/>
      <c r="N164" s="150"/>
      <c r="O164" s="143"/>
      <c r="P164" s="8">
        <v>6</v>
      </c>
      <c r="Q164" s="4" t="s">
        <v>600</v>
      </c>
      <c r="R164" s="4">
        <v>81083114.967500001</v>
      </c>
      <c r="S164" s="4">
        <f t="shared" si="34"/>
        <v>-6627083.4100000001</v>
      </c>
      <c r="T164" s="4">
        <v>16099408.599400001</v>
      </c>
      <c r="U164" s="4">
        <v>5140296.4877000004</v>
      </c>
      <c r="V164" s="4">
        <v>1653055.0157999999</v>
      </c>
      <c r="W164" s="4">
        <v>257357.15090000001</v>
      </c>
      <c r="X164" s="4">
        <v>42695567.843400002</v>
      </c>
      <c r="Y164" s="5">
        <f t="shared" si="28"/>
        <v>140301716.65470001</v>
      </c>
    </row>
    <row r="165" spans="1:25" ht="24.95" customHeight="1" x14ac:dyDescent="0.2">
      <c r="A165" s="146"/>
      <c r="B165" s="143"/>
      <c r="C165" s="1">
        <v>10</v>
      </c>
      <c r="D165" s="4" t="s">
        <v>225</v>
      </c>
      <c r="E165" s="4">
        <v>72581040.357999995</v>
      </c>
      <c r="F165" s="4">
        <f t="shared" si="32"/>
        <v>-6627083.4100000001</v>
      </c>
      <c r="G165" s="4">
        <v>14411284.344000001</v>
      </c>
      <c r="H165" s="4">
        <v>4601304.0690000001</v>
      </c>
      <c r="I165" s="4">
        <v>1479721.7997999999</v>
      </c>
      <c r="J165" s="4">
        <v>230371.6348</v>
      </c>
      <c r="K165" s="4">
        <v>35769258.279399998</v>
      </c>
      <c r="L165" s="5">
        <f t="shared" si="21"/>
        <v>122445897.07499999</v>
      </c>
      <c r="M165" s="7"/>
      <c r="N165" s="150"/>
      <c r="O165" s="143"/>
      <c r="P165" s="8">
        <v>7</v>
      </c>
      <c r="Q165" s="4" t="s">
        <v>601</v>
      </c>
      <c r="R165" s="4">
        <v>76800927.548500001</v>
      </c>
      <c r="S165" s="4">
        <f t="shared" si="34"/>
        <v>-6627083.4100000001</v>
      </c>
      <c r="T165" s="4">
        <v>15249161.479699999</v>
      </c>
      <c r="U165" s="4">
        <v>4868825.5044</v>
      </c>
      <c r="V165" s="4">
        <v>1565753.3452000001</v>
      </c>
      <c r="W165" s="4">
        <v>243765.5226</v>
      </c>
      <c r="X165" s="4">
        <v>39796941.144900002</v>
      </c>
      <c r="Y165" s="5">
        <f t="shared" si="28"/>
        <v>131898291.13530001</v>
      </c>
    </row>
    <row r="166" spans="1:25" ht="24.95" customHeight="1" x14ac:dyDescent="0.2">
      <c r="A166" s="146"/>
      <c r="B166" s="143"/>
      <c r="C166" s="1">
        <v>11</v>
      </c>
      <c r="D166" s="4" t="s">
        <v>226</v>
      </c>
      <c r="E166" s="4">
        <v>104574586.54279999</v>
      </c>
      <c r="F166" s="4">
        <f t="shared" si="32"/>
        <v>-6627083.4100000001</v>
      </c>
      <c r="G166" s="4">
        <v>20763743.456799999</v>
      </c>
      <c r="H166" s="4">
        <v>6629547.7193</v>
      </c>
      <c r="I166" s="4">
        <v>2131979.5728000002</v>
      </c>
      <c r="J166" s="4">
        <v>331918.89159999997</v>
      </c>
      <c r="K166" s="4">
        <v>51708308.4652</v>
      </c>
      <c r="L166" s="5">
        <f t="shared" si="21"/>
        <v>179513001.2385</v>
      </c>
      <c r="M166" s="7"/>
      <c r="N166" s="150"/>
      <c r="O166" s="143"/>
      <c r="P166" s="8">
        <v>8</v>
      </c>
      <c r="Q166" s="4" t="s">
        <v>602</v>
      </c>
      <c r="R166" s="4">
        <v>68626494.6866</v>
      </c>
      <c r="S166" s="4">
        <f t="shared" si="34"/>
        <v>-6627083.4100000001</v>
      </c>
      <c r="T166" s="4">
        <v>13626091.9323</v>
      </c>
      <c r="U166" s="4">
        <v>4350604.0652000001</v>
      </c>
      <c r="V166" s="4">
        <v>1399099.8163000001</v>
      </c>
      <c r="W166" s="4">
        <v>217819.93890000001</v>
      </c>
      <c r="X166" s="4">
        <v>36577440.749799997</v>
      </c>
      <c r="Y166" s="5">
        <f t="shared" si="28"/>
        <v>118170467.7791</v>
      </c>
    </row>
    <row r="167" spans="1:25" ht="24.95" customHeight="1" x14ac:dyDescent="0.2">
      <c r="A167" s="146"/>
      <c r="B167" s="143"/>
      <c r="C167" s="1">
        <v>12</v>
      </c>
      <c r="D167" s="4" t="s">
        <v>227</v>
      </c>
      <c r="E167" s="4">
        <v>74061392.2183</v>
      </c>
      <c r="F167" s="4">
        <f t="shared" si="32"/>
        <v>-6627083.4100000001</v>
      </c>
      <c r="G167" s="4">
        <v>14705214.707599999</v>
      </c>
      <c r="H167" s="4">
        <v>4695151.5669</v>
      </c>
      <c r="I167" s="4">
        <v>1509901.9805999999</v>
      </c>
      <c r="J167" s="4">
        <v>235070.2597</v>
      </c>
      <c r="K167" s="4">
        <v>37945411.867700003</v>
      </c>
      <c r="L167" s="5">
        <f t="shared" si="21"/>
        <v>126525059.19080001</v>
      </c>
      <c r="M167" s="7"/>
      <c r="N167" s="150"/>
      <c r="O167" s="143"/>
      <c r="P167" s="8">
        <v>9</v>
      </c>
      <c r="Q167" s="4" t="s">
        <v>603</v>
      </c>
      <c r="R167" s="4">
        <v>74051938.376000002</v>
      </c>
      <c r="S167" s="4">
        <f t="shared" si="34"/>
        <v>-6627083.4100000001</v>
      </c>
      <c r="T167" s="4">
        <v>14703337.605699999</v>
      </c>
      <c r="U167" s="4">
        <v>4694552.2368000001</v>
      </c>
      <c r="V167" s="4">
        <v>1509709.2435000001</v>
      </c>
      <c r="W167" s="4">
        <v>235040.25320000001</v>
      </c>
      <c r="X167" s="4">
        <v>39330231.808899999</v>
      </c>
      <c r="Y167" s="5">
        <f t="shared" si="28"/>
        <v>127897726.11409999</v>
      </c>
    </row>
    <row r="168" spans="1:25" ht="24.95" customHeight="1" x14ac:dyDescent="0.2">
      <c r="A168" s="146"/>
      <c r="B168" s="143"/>
      <c r="C168" s="1">
        <v>13</v>
      </c>
      <c r="D168" s="4" t="s">
        <v>228</v>
      </c>
      <c r="E168" s="4">
        <v>85449596.334399998</v>
      </c>
      <c r="F168" s="4">
        <f t="shared" si="32"/>
        <v>-6627083.4100000001</v>
      </c>
      <c r="G168" s="4">
        <v>16966392.652600002</v>
      </c>
      <c r="H168" s="4">
        <v>5417111.3195000002</v>
      </c>
      <c r="I168" s="4">
        <v>1742075.2012</v>
      </c>
      <c r="J168" s="4">
        <v>271216.32740000001</v>
      </c>
      <c r="K168" s="4">
        <v>45964166.4142</v>
      </c>
      <c r="L168" s="5">
        <f t="shared" si="21"/>
        <v>149183474.83930001</v>
      </c>
      <c r="M168" s="7"/>
      <c r="N168" s="150"/>
      <c r="O168" s="143"/>
      <c r="P168" s="8">
        <v>10</v>
      </c>
      <c r="Q168" s="4" t="s">
        <v>604</v>
      </c>
      <c r="R168" s="4">
        <v>81551985.878099993</v>
      </c>
      <c r="S168" s="4">
        <f t="shared" si="34"/>
        <v>-6627083.4100000001</v>
      </c>
      <c r="T168" s="4">
        <v>16192504.978</v>
      </c>
      <c r="U168" s="4">
        <v>5170020.7465000004</v>
      </c>
      <c r="V168" s="4">
        <v>1662613.9654000001</v>
      </c>
      <c r="W168" s="4">
        <v>258845.34330000001</v>
      </c>
      <c r="X168" s="4">
        <v>41956508.465700001</v>
      </c>
      <c r="Y168" s="5">
        <f t="shared" si="28"/>
        <v>140165395.96700001</v>
      </c>
    </row>
    <row r="169" spans="1:25" ht="24.95" customHeight="1" x14ac:dyDescent="0.2">
      <c r="A169" s="146"/>
      <c r="B169" s="143"/>
      <c r="C169" s="1">
        <v>14</v>
      </c>
      <c r="D169" s="4" t="s">
        <v>229</v>
      </c>
      <c r="E169" s="4">
        <v>75532990.975299999</v>
      </c>
      <c r="F169" s="4">
        <f t="shared" si="32"/>
        <v>-6627083.4100000001</v>
      </c>
      <c r="G169" s="4">
        <v>14997407.1042</v>
      </c>
      <c r="H169" s="4">
        <v>4788444.1584000001</v>
      </c>
      <c r="I169" s="4">
        <v>1539903.7104</v>
      </c>
      <c r="J169" s="4">
        <v>239741.10219999999</v>
      </c>
      <c r="K169" s="4">
        <v>35272287.827600002</v>
      </c>
      <c r="L169" s="5">
        <f t="shared" si="21"/>
        <v>125743691.46810001</v>
      </c>
      <c r="M169" s="7"/>
      <c r="N169" s="150"/>
      <c r="O169" s="143"/>
      <c r="P169" s="8">
        <v>11</v>
      </c>
      <c r="Q169" s="4" t="s">
        <v>605</v>
      </c>
      <c r="R169" s="4">
        <v>79659548.075900003</v>
      </c>
      <c r="S169" s="4">
        <f t="shared" si="34"/>
        <v>-6627083.4100000001</v>
      </c>
      <c r="T169" s="4">
        <v>15816753.1406</v>
      </c>
      <c r="U169" s="4">
        <v>5050048.8954999996</v>
      </c>
      <c r="V169" s="4">
        <v>1624032.5197000001</v>
      </c>
      <c r="W169" s="4">
        <v>252838.7611</v>
      </c>
      <c r="X169" s="4">
        <v>38267210.865599997</v>
      </c>
      <c r="Y169" s="5">
        <f t="shared" si="28"/>
        <v>134043348.8484</v>
      </c>
    </row>
    <row r="170" spans="1:25" ht="24.95" customHeight="1" x14ac:dyDescent="0.2">
      <c r="A170" s="146"/>
      <c r="B170" s="143"/>
      <c r="C170" s="1">
        <v>15</v>
      </c>
      <c r="D170" s="4" t="s">
        <v>230</v>
      </c>
      <c r="E170" s="4">
        <v>69511466.960999995</v>
      </c>
      <c r="F170" s="4">
        <f t="shared" si="32"/>
        <v>-6627083.4100000001</v>
      </c>
      <c r="G170" s="4">
        <v>13801807.064200001</v>
      </c>
      <c r="H170" s="4">
        <v>4406707.2363</v>
      </c>
      <c r="I170" s="4">
        <v>1417141.8940000001</v>
      </c>
      <c r="J170" s="4">
        <v>220628.83369999999</v>
      </c>
      <c r="K170" s="4">
        <v>32694534.8257</v>
      </c>
      <c r="L170" s="5">
        <f t="shared" si="21"/>
        <v>115425203.4049</v>
      </c>
      <c r="M170" s="7"/>
      <c r="N170" s="150"/>
      <c r="O170" s="143"/>
      <c r="P170" s="8">
        <v>12</v>
      </c>
      <c r="Q170" s="4" t="s">
        <v>606</v>
      </c>
      <c r="R170" s="4">
        <v>92693509.194199994</v>
      </c>
      <c r="S170" s="4">
        <f t="shared" si="34"/>
        <v>-6627083.4100000001</v>
      </c>
      <c r="T170" s="4">
        <v>18404703.366700001</v>
      </c>
      <c r="U170" s="4">
        <v>5876342.0711000003</v>
      </c>
      <c r="V170" s="4">
        <v>1889758.0633</v>
      </c>
      <c r="W170" s="4">
        <v>294208.44819999998</v>
      </c>
      <c r="X170" s="4">
        <v>47071166.374399997</v>
      </c>
      <c r="Y170" s="5">
        <f t="shared" si="28"/>
        <v>159602604.10789999</v>
      </c>
    </row>
    <row r="171" spans="1:25" ht="24.95" customHeight="1" x14ac:dyDescent="0.2">
      <c r="A171" s="146"/>
      <c r="B171" s="143"/>
      <c r="C171" s="1">
        <v>16</v>
      </c>
      <c r="D171" s="4" t="s">
        <v>231</v>
      </c>
      <c r="E171" s="4">
        <v>101853755.227</v>
      </c>
      <c r="F171" s="4">
        <f t="shared" si="32"/>
        <v>-6627083.4100000001</v>
      </c>
      <c r="G171" s="4">
        <v>20223510.448899999</v>
      </c>
      <c r="H171" s="4">
        <v>6457059.5302999998</v>
      </c>
      <c r="I171" s="4">
        <v>2076509.53</v>
      </c>
      <c r="J171" s="4">
        <v>323282.995</v>
      </c>
      <c r="K171" s="4">
        <v>41143561.854599997</v>
      </c>
      <c r="L171" s="5">
        <f t="shared" si="21"/>
        <v>165450596.17580003</v>
      </c>
      <c r="M171" s="7"/>
      <c r="N171" s="150"/>
      <c r="O171" s="143"/>
      <c r="P171" s="8">
        <v>13</v>
      </c>
      <c r="Q171" s="4" t="s">
        <v>607</v>
      </c>
      <c r="R171" s="4">
        <v>94952548.602899998</v>
      </c>
      <c r="S171" s="4">
        <f t="shared" si="34"/>
        <v>-6627083.4100000001</v>
      </c>
      <c r="T171" s="4">
        <v>18853245.563200001</v>
      </c>
      <c r="U171" s="4">
        <v>6019554.7774999999</v>
      </c>
      <c r="V171" s="4">
        <v>1935813.4772000001</v>
      </c>
      <c r="W171" s="4">
        <v>301378.62099999998</v>
      </c>
      <c r="X171" s="4">
        <v>44577579.857699998</v>
      </c>
      <c r="Y171" s="5">
        <f t="shared" si="28"/>
        <v>160013037.48950002</v>
      </c>
    </row>
    <row r="172" spans="1:25" ht="24.95" customHeight="1" x14ac:dyDescent="0.2">
      <c r="A172" s="146"/>
      <c r="B172" s="143"/>
      <c r="C172" s="1">
        <v>17</v>
      </c>
      <c r="D172" s="4" t="s">
        <v>232</v>
      </c>
      <c r="E172" s="4">
        <v>104970648.63429999</v>
      </c>
      <c r="F172" s="4">
        <f t="shared" si="32"/>
        <v>-6627083.4100000001</v>
      </c>
      <c r="G172" s="4">
        <v>20842383.3246</v>
      </c>
      <c r="H172" s="4">
        <v>6654656.2339000003</v>
      </c>
      <c r="I172" s="4">
        <v>2140054.1568</v>
      </c>
      <c r="J172" s="4">
        <v>333175.98940000002</v>
      </c>
      <c r="K172" s="4">
        <v>45316596.182400003</v>
      </c>
      <c r="L172" s="5">
        <f t="shared" si="21"/>
        <v>173630431.11140001</v>
      </c>
      <c r="M172" s="7"/>
      <c r="N172" s="150"/>
      <c r="O172" s="143"/>
      <c r="P172" s="8">
        <v>14</v>
      </c>
      <c r="Q172" s="4" t="s">
        <v>608</v>
      </c>
      <c r="R172" s="4">
        <v>105137671.62360001</v>
      </c>
      <c r="S172" s="4">
        <f t="shared" si="34"/>
        <v>-6627083.4100000001</v>
      </c>
      <c r="T172" s="4">
        <v>20875546.4727</v>
      </c>
      <c r="U172" s="4">
        <v>6665244.7231000001</v>
      </c>
      <c r="V172" s="4">
        <v>2143459.2823999999</v>
      </c>
      <c r="W172" s="4">
        <v>333706.11910000001</v>
      </c>
      <c r="X172" s="4">
        <v>46145952.611299999</v>
      </c>
      <c r="Y172" s="5">
        <f t="shared" si="28"/>
        <v>174674497.42220002</v>
      </c>
    </row>
    <row r="173" spans="1:25" ht="24.95" customHeight="1" x14ac:dyDescent="0.2">
      <c r="A173" s="146"/>
      <c r="B173" s="143"/>
      <c r="C173" s="1">
        <v>18</v>
      </c>
      <c r="D173" s="4" t="s">
        <v>233</v>
      </c>
      <c r="E173" s="4">
        <v>58447708.5493</v>
      </c>
      <c r="F173" s="4">
        <f t="shared" si="32"/>
        <v>-6627083.4100000001</v>
      </c>
      <c r="G173" s="4">
        <v>11605049.2388</v>
      </c>
      <c r="H173" s="4">
        <v>3705315.8489000001</v>
      </c>
      <c r="I173" s="4">
        <v>1191583.2021999999</v>
      </c>
      <c r="J173" s="4">
        <v>185512.554</v>
      </c>
      <c r="K173" s="4">
        <v>32315432.743099999</v>
      </c>
      <c r="L173" s="5">
        <f t="shared" si="21"/>
        <v>100823518.72630002</v>
      </c>
      <c r="M173" s="7"/>
      <c r="N173" s="150"/>
      <c r="O173" s="143"/>
      <c r="P173" s="8">
        <v>15</v>
      </c>
      <c r="Q173" s="4" t="s">
        <v>609</v>
      </c>
      <c r="R173" s="4">
        <v>124055915.558</v>
      </c>
      <c r="S173" s="4">
        <f t="shared" si="34"/>
        <v>-6627083.4100000001</v>
      </c>
      <c r="T173" s="4">
        <v>24631846.8961</v>
      </c>
      <c r="U173" s="4">
        <v>7864574.3602</v>
      </c>
      <c r="V173" s="4">
        <v>2529148.6831999999</v>
      </c>
      <c r="W173" s="4">
        <v>393752.47220000002</v>
      </c>
      <c r="X173" s="4">
        <v>47521554.117399998</v>
      </c>
      <c r="Y173" s="5">
        <f t="shared" si="28"/>
        <v>200369708.67709997</v>
      </c>
    </row>
    <row r="174" spans="1:25" ht="24.95" customHeight="1" x14ac:dyDescent="0.2">
      <c r="A174" s="146"/>
      <c r="B174" s="143"/>
      <c r="C174" s="1">
        <v>19</v>
      </c>
      <c r="D174" s="4" t="s">
        <v>234</v>
      </c>
      <c r="E174" s="4">
        <v>78740432.047399998</v>
      </c>
      <c r="F174" s="4">
        <f t="shared" si="32"/>
        <v>-6627083.4100000001</v>
      </c>
      <c r="G174" s="4">
        <v>15634258.6164</v>
      </c>
      <c r="H174" s="4">
        <v>4991781.1673999997</v>
      </c>
      <c r="I174" s="4">
        <v>1605294.3476</v>
      </c>
      <c r="J174" s="4">
        <v>249921.49419999999</v>
      </c>
      <c r="K174" s="4">
        <v>36463587.669600002</v>
      </c>
      <c r="L174" s="5">
        <f t="shared" si="21"/>
        <v>131058191.93260002</v>
      </c>
      <c r="M174" s="7"/>
      <c r="N174" s="150"/>
      <c r="O174" s="143"/>
      <c r="P174" s="8">
        <v>16</v>
      </c>
      <c r="Q174" s="4" t="s">
        <v>610</v>
      </c>
      <c r="R174" s="4">
        <v>78568606.6241</v>
      </c>
      <c r="S174" s="4">
        <f t="shared" si="34"/>
        <v>-6627083.4100000001</v>
      </c>
      <c r="T174" s="4">
        <v>15600141.923900001</v>
      </c>
      <c r="U174" s="4">
        <v>4980888.2259999998</v>
      </c>
      <c r="V174" s="4">
        <v>1601791.314</v>
      </c>
      <c r="W174" s="4">
        <v>249376.12169999999</v>
      </c>
      <c r="X174" s="4">
        <v>46322314.040899999</v>
      </c>
      <c r="Y174" s="5">
        <f t="shared" si="28"/>
        <v>140696034.84060001</v>
      </c>
    </row>
    <row r="175" spans="1:25" ht="24.95" customHeight="1" x14ac:dyDescent="0.2">
      <c r="A175" s="146"/>
      <c r="B175" s="143"/>
      <c r="C175" s="1">
        <v>20</v>
      </c>
      <c r="D175" s="4" t="s">
        <v>235</v>
      </c>
      <c r="E175" s="4">
        <v>93180768.543500006</v>
      </c>
      <c r="F175" s="4">
        <f t="shared" si="32"/>
        <v>-6627083.4100000001</v>
      </c>
      <c r="G175" s="4">
        <v>18501450.8506</v>
      </c>
      <c r="H175" s="4">
        <v>5907232.0723000001</v>
      </c>
      <c r="I175" s="4">
        <v>1899691.9010999999</v>
      </c>
      <c r="J175" s="4">
        <v>295755.00540000002</v>
      </c>
      <c r="K175" s="4">
        <v>39702585.751500003</v>
      </c>
      <c r="L175" s="5">
        <f t="shared" si="21"/>
        <v>152860400.71440002</v>
      </c>
      <c r="M175" s="7"/>
      <c r="N175" s="150"/>
      <c r="O175" s="143"/>
      <c r="P175" s="8">
        <v>17</v>
      </c>
      <c r="Q175" s="4" t="s">
        <v>611</v>
      </c>
      <c r="R175" s="4">
        <v>106641239.4562</v>
      </c>
      <c r="S175" s="4">
        <f t="shared" si="34"/>
        <v>-6627083.4100000001</v>
      </c>
      <c r="T175" s="4">
        <v>21174086.469599999</v>
      </c>
      <c r="U175" s="4">
        <v>6760564.0069000004</v>
      </c>
      <c r="V175" s="4">
        <v>2174112.7711</v>
      </c>
      <c r="W175" s="4">
        <v>338478.43119999999</v>
      </c>
      <c r="X175" s="4">
        <v>50160799.823899999</v>
      </c>
      <c r="Y175" s="5">
        <f t="shared" si="28"/>
        <v>180622197.54890001</v>
      </c>
    </row>
    <row r="176" spans="1:25" ht="24.95" customHeight="1" x14ac:dyDescent="0.2">
      <c r="A176" s="146"/>
      <c r="B176" s="143"/>
      <c r="C176" s="1">
        <v>21</v>
      </c>
      <c r="D176" s="4" t="s">
        <v>236</v>
      </c>
      <c r="E176" s="4">
        <v>135693465.15599999</v>
      </c>
      <c r="F176" s="4">
        <f t="shared" si="32"/>
        <v>-6627083.4100000001</v>
      </c>
      <c r="G176" s="4">
        <v>26942533.481699999</v>
      </c>
      <c r="H176" s="4">
        <v>8602341.4692000002</v>
      </c>
      <c r="I176" s="4">
        <v>2766405.3517999998</v>
      </c>
      <c r="J176" s="4">
        <v>430689.96049999999</v>
      </c>
      <c r="K176" s="4">
        <v>73339271.604300007</v>
      </c>
      <c r="L176" s="5">
        <f t="shared" si="21"/>
        <v>241147623.6135</v>
      </c>
      <c r="M176" s="7"/>
      <c r="N176" s="150"/>
      <c r="O176" s="143"/>
      <c r="P176" s="8">
        <v>18</v>
      </c>
      <c r="Q176" s="4" t="s">
        <v>612</v>
      </c>
      <c r="R176" s="4">
        <v>72033865.984500006</v>
      </c>
      <c r="S176" s="4">
        <f t="shared" si="34"/>
        <v>-6627083.4100000001</v>
      </c>
      <c r="T176" s="4">
        <v>14302640.468900001</v>
      </c>
      <c r="U176" s="4">
        <v>4566615.7308</v>
      </c>
      <c r="V176" s="4">
        <v>1468566.4643999999</v>
      </c>
      <c r="W176" s="4">
        <v>228634.90779999999</v>
      </c>
      <c r="X176" s="4">
        <v>37695866.884499997</v>
      </c>
      <c r="Y176" s="5">
        <f t="shared" si="28"/>
        <v>123669107.0309</v>
      </c>
    </row>
    <row r="177" spans="1:25" ht="24.95" customHeight="1" x14ac:dyDescent="0.2">
      <c r="A177" s="146"/>
      <c r="B177" s="143"/>
      <c r="C177" s="1">
        <v>22</v>
      </c>
      <c r="D177" s="4" t="s">
        <v>237</v>
      </c>
      <c r="E177" s="4">
        <v>84735018.637799993</v>
      </c>
      <c r="F177" s="4">
        <f t="shared" si="32"/>
        <v>-6627083.4100000001</v>
      </c>
      <c r="G177" s="4">
        <v>16824510.112500001</v>
      </c>
      <c r="H177" s="4">
        <v>5371810.3806999996</v>
      </c>
      <c r="I177" s="4">
        <v>1727506.9861999999</v>
      </c>
      <c r="J177" s="4">
        <v>268948.26360000001</v>
      </c>
      <c r="K177" s="4">
        <v>38744375.902999997</v>
      </c>
      <c r="L177" s="5">
        <f t="shared" ref="L177:L240" si="35">SUM(E177:K177)</f>
        <v>141045086.87379998</v>
      </c>
      <c r="M177" s="7"/>
      <c r="N177" s="150"/>
      <c r="O177" s="143"/>
      <c r="P177" s="8">
        <v>19</v>
      </c>
      <c r="Q177" s="4" t="s">
        <v>613</v>
      </c>
      <c r="R177" s="4">
        <v>82902683.170499995</v>
      </c>
      <c r="S177" s="4">
        <f t="shared" si="34"/>
        <v>-6627083.4100000001</v>
      </c>
      <c r="T177" s="4">
        <v>16460691.8577</v>
      </c>
      <c r="U177" s="4">
        <v>5255648.7412999999</v>
      </c>
      <c r="V177" s="4">
        <v>1690150.8568</v>
      </c>
      <c r="W177" s="4">
        <v>263132.44559999998</v>
      </c>
      <c r="X177" s="4">
        <v>42498385.354500003</v>
      </c>
      <c r="Y177" s="5">
        <f t="shared" si="28"/>
        <v>142443609.01640001</v>
      </c>
    </row>
    <row r="178" spans="1:25" ht="24.95" customHeight="1" x14ac:dyDescent="0.2">
      <c r="A178" s="146"/>
      <c r="B178" s="143"/>
      <c r="C178" s="1">
        <v>23</v>
      </c>
      <c r="D178" s="4" t="s">
        <v>238</v>
      </c>
      <c r="E178" s="4">
        <v>78906882.868799999</v>
      </c>
      <c r="F178" s="4">
        <f t="shared" si="32"/>
        <v>-6627083.4100000001</v>
      </c>
      <c r="G178" s="4">
        <v>15667308.158</v>
      </c>
      <c r="H178" s="4">
        <v>5002333.3838</v>
      </c>
      <c r="I178" s="4">
        <v>1608687.8082999999</v>
      </c>
      <c r="J178" s="4">
        <v>250449.80780000001</v>
      </c>
      <c r="K178" s="4">
        <v>37622509.000100002</v>
      </c>
      <c r="L178" s="5">
        <f t="shared" si="35"/>
        <v>132431087.61680001</v>
      </c>
      <c r="M178" s="7"/>
      <c r="N178" s="150"/>
      <c r="O178" s="143"/>
      <c r="P178" s="8">
        <v>20</v>
      </c>
      <c r="Q178" s="4" t="s">
        <v>614</v>
      </c>
      <c r="R178" s="4">
        <v>95618960.480800003</v>
      </c>
      <c r="S178" s="4">
        <f t="shared" si="34"/>
        <v>-6627083.4100000001</v>
      </c>
      <c r="T178" s="4">
        <v>18985564.568500001</v>
      </c>
      <c r="U178" s="4">
        <v>6061802.2248999998</v>
      </c>
      <c r="V178" s="4">
        <v>1949399.7276000001</v>
      </c>
      <c r="W178" s="4">
        <v>303493.80690000003</v>
      </c>
      <c r="X178" s="4">
        <v>44601929.909999996</v>
      </c>
      <c r="Y178" s="5">
        <f t="shared" si="28"/>
        <v>160894067.30869997</v>
      </c>
    </row>
    <row r="179" spans="1:25" ht="24.95" customHeight="1" x14ac:dyDescent="0.2">
      <c r="A179" s="146"/>
      <c r="B179" s="143"/>
      <c r="C179" s="1">
        <v>24</v>
      </c>
      <c r="D179" s="4" t="s">
        <v>239</v>
      </c>
      <c r="E179" s="4">
        <v>77020599.123699993</v>
      </c>
      <c r="F179" s="4">
        <f t="shared" si="32"/>
        <v>-6627083.4100000001</v>
      </c>
      <c r="G179" s="4">
        <v>15292778.2357</v>
      </c>
      <c r="H179" s="4">
        <v>4882751.6716999998</v>
      </c>
      <c r="I179" s="4">
        <v>1570231.8263000001</v>
      </c>
      <c r="J179" s="4">
        <v>244462.75839999999</v>
      </c>
      <c r="K179" s="4">
        <v>37022315.500399999</v>
      </c>
      <c r="L179" s="5">
        <f t="shared" si="35"/>
        <v>129406055.70619997</v>
      </c>
      <c r="M179" s="7"/>
      <c r="N179" s="150"/>
      <c r="O179" s="143"/>
      <c r="P179" s="8">
        <v>21</v>
      </c>
      <c r="Q179" s="4" t="s">
        <v>615</v>
      </c>
      <c r="R179" s="4">
        <v>89951672.714399993</v>
      </c>
      <c r="S179" s="4">
        <f t="shared" si="34"/>
        <v>-6627083.4100000001</v>
      </c>
      <c r="T179" s="4">
        <v>17860299.691300001</v>
      </c>
      <c r="U179" s="4">
        <v>5702522.2514000004</v>
      </c>
      <c r="V179" s="4">
        <v>1833859.7847</v>
      </c>
      <c r="W179" s="4">
        <v>285505.88140000001</v>
      </c>
      <c r="X179" s="4">
        <v>44083520.825300001</v>
      </c>
      <c r="Y179" s="5">
        <f t="shared" si="28"/>
        <v>153090297.7385</v>
      </c>
    </row>
    <row r="180" spans="1:25" ht="24.95" customHeight="1" x14ac:dyDescent="0.2">
      <c r="A180" s="146"/>
      <c r="B180" s="143"/>
      <c r="C180" s="1">
        <v>25</v>
      </c>
      <c r="D180" s="4" t="s">
        <v>240</v>
      </c>
      <c r="E180" s="4">
        <v>88086056.0097</v>
      </c>
      <c r="F180" s="4">
        <f t="shared" si="32"/>
        <v>-6627083.4100000001</v>
      </c>
      <c r="G180" s="4">
        <v>17489873.300700001</v>
      </c>
      <c r="H180" s="4">
        <v>5584250.7346000001</v>
      </c>
      <c r="I180" s="4">
        <v>1795825.1451999999</v>
      </c>
      <c r="J180" s="4">
        <v>279584.42910000001</v>
      </c>
      <c r="K180" s="4">
        <v>48246278.020000003</v>
      </c>
      <c r="L180" s="5">
        <f t="shared" si="35"/>
        <v>154854784.22930002</v>
      </c>
      <c r="M180" s="7"/>
      <c r="N180" s="150"/>
      <c r="O180" s="143"/>
      <c r="P180" s="8">
        <v>22</v>
      </c>
      <c r="Q180" s="4" t="s">
        <v>616</v>
      </c>
      <c r="R180" s="4">
        <v>106336659.38339999</v>
      </c>
      <c r="S180" s="4">
        <f t="shared" si="34"/>
        <v>-6627083.4100000001</v>
      </c>
      <c r="T180" s="4">
        <v>21113610.758400001</v>
      </c>
      <c r="U180" s="4">
        <v>6741255.0313999997</v>
      </c>
      <c r="V180" s="4">
        <v>2167903.2463000002</v>
      </c>
      <c r="W180" s="4">
        <v>337511.69650000002</v>
      </c>
      <c r="X180" s="4">
        <v>49319752.545900002</v>
      </c>
      <c r="Y180" s="5">
        <f t="shared" si="28"/>
        <v>179389609.25189999</v>
      </c>
    </row>
    <row r="181" spans="1:25" ht="24.95" customHeight="1" x14ac:dyDescent="0.2">
      <c r="A181" s="146"/>
      <c r="B181" s="143"/>
      <c r="C181" s="1">
        <v>26</v>
      </c>
      <c r="D181" s="4" t="s">
        <v>241</v>
      </c>
      <c r="E181" s="4">
        <v>76568719.079999998</v>
      </c>
      <c r="F181" s="4">
        <f t="shared" si="32"/>
        <v>-6627083.4100000001</v>
      </c>
      <c r="G181" s="4">
        <v>15203055.4684</v>
      </c>
      <c r="H181" s="4">
        <v>4854104.5557000004</v>
      </c>
      <c r="I181" s="4">
        <v>1561019.2723999999</v>
      </c>
      <c r="J181" s="4">
        <v>243028.49479999999</v>
      </c>
      <c r="K181" s="4">
        <v>36135479.537199996</v>
      </c>
      <c r="L181" s="5">
        <f t="shared" si="35"/>
        <v>127938322.99850002</v>
      </c>
      <c r="M181" s="7"/>
      <c r="N181" s="150"/>
      <c r="O181" s="143"/>
      <c r="P181" s="8">
        <v>23</v>
      </c>
      <c r="Q181" s="4" t="s">
        <v>617</v>
      </c>
      <c r="R181" s="4">
        <v>77766669.188999996</v>
      </c>
      <c r="S181" s="4">
        <f t="shared" si="34"/>
        <v>-6627083.4100000001</v>
      </c>
      <c r="T181" s="4">
        <v>15440913.723999999</v>
      </c>
      <c r="U181" s="4">
        <v>4930049.0817</v>
      </c>
      <c r="V181" s="4">
        <v>1585442.0814</v>
      </c>
      <c r="W181" s="4">
        <v>246830.7788</v>
      </c>
      <c r="X181" s="4">
        <v>47658831.948600002</v>
      </c>
      <c r="Y181" s="5">
        <f t="shared" si="28"/>
        <v>141001653.3935</v>
      </c>
    </row>
    <row r="182" spans="1:25" ht="24.95" customHeight="1" x14ac:dyDescent="0.2">
      <c r="A182" s="146"/>
      <c r="B182" s="144"/>
      <c r="C182" s="1">
        <v>27</v>
      </c>
      <c r="D182" s="4" t="s">
        <v>242</v>
      </c>
      <c r="E182" s="4">
        <v>74261382.705400005</v>
      </c>
      <c r="F182" s="4">
        <f>-6627083.41</f>
        <v>-6627083.4100000001</v>
      </c>
      <c r="G182" s="4">
        <v>14744923.6972</v>
      </c>
      <c r="H182" s="4">
        <v>4707830.0438000001</v>
      </c>
      <c r="I182" s="4">
        <v>1513979.2201</v>
      </c>
      <c r="J182" s="4">
        <v>235705.02789999999</v>
      </c>
      <c r="K182" s="4">
        <v>36357629.652099997</v>
      </c>
      <c r="L182" s="5">
        <f t="shared" si="35"/>
        <v>125194366.9365</v>
      </c>
      <c r="M182" s="7"/>
      <c r="N182" s="150"/>
      <c r="O182" s="143"/>
      <c r="P182" s="8">
        <v>24</v>
      </c>
      <c r="Q182" s="4" t="s">
        <v>618</v>
      </c>
      <c r="R182" s="4">
        <v>63289725.020599999</v>
      </c>
      <c r="S182" s="4">
        <f t="shared" si="34"/>
        <v>-6627083.4100000001</v>
      </c>
      <c r="T182" s="4">
        <v>12566452.875600001</v>
      </c>
      <c r="U182" s="4">
        <v>4012277.4188000001</v>
      </c>
      <c r="V182" s="4">
        <v>1290298.2012</v>
      </c>
      <c r="W182" s="4">
        <v>200881.07509999999</v>
      </c>
      <c r="X182" s="4">
        <v>35921930.283500001</v>
      </c>
      <c r="Y182" s="5">
        <f t="shared" si="28"/>
        <v>110654481.46479999</v>
      </c>
    </row>
    <row r="183" spans="1:25" ht="24.95" customHeight="1" x14ac:dyDescent="0.2">
      <c r="A183" s="1"/>
      <c r="B183" s="147" t="s">
        <v>833</v>
      </c>
      <c r="C183" s="148"/>
      <c r="D183" s="10"/>
      <c r="E183" s="10">
        <f>SUM(E156:E182)</f>
        <v>2294232244.1534996</v>
      </c>
      <c r="F183" s="10">
        <f t="shared" ref="F183:L183" si="36">SUM(F156:F182)</f>
        <v>-178931252.06999993</v>
      </c>
      <c r="G183" s="10">
        <f t="shared" si="36"/>
        <v>455529888.5011</v>
      </c>
      <c r="H183" s="10">
        <f t="shared" si="36"/>
        <v>145443770.27470005</v>
      </c>
      <c r="I183" s="10">
        <f t="shared" si="36"/>
        <v>46772896.183200009</v>
      </c>
      <c r="J183" s="10">
        <f t="shared" si="36"/>
        <v>7281874.580099999</v>
      </c>
      <c r="K183" s="10">
        <f t="shared" si="36"/>
        <v>1104167995.3361001</v>
      </c>
      <c r="L183" s="10">
        <f t="shared" si="36"/>
        <v>3874497416.9587002</v>
      </c>
      <c r="M183" s="7"/>
      <c r="N183" s="151"/>
      <c r="O183" s="144"/>
      <c r="P183" s="8">
        <v>25</v>
      </c>
      <c r="Q183" s="4" t="s">
        <v>619</v>
      </c>
      <c r="R183" s="4">
        <v>70548467.643299997</v>
      </c>
      <c r="S183" s="4">
        <f>-6627083.41</f>
        <v>-6627083.4100000001</v>
      </c>
      <c r="T183" s="4">
        <v>14007708.1043</v>
      </c>
      <c r="U183" s="4">
        <v>4472448.3091000002</v>
      </c>
      <c r="V183" s="4">
        <v>1438283.4002</v>
      </c>
      <c r="W183" s="4">
        <v>223920.26550000001</v>
      </c>
      <c r="X183" s="4">
        <v>35766566.362800002</v>
      </c>
      <c r="Y183" s="5">
        <f t="shared" si="28"/>
        <v>119830310.67519999</v>
      </c>
    </row>
    <row r="184" spans="1:25" ht="24.95" customHeight="1" x14ac:dyDescent="0.2">
      <c r="A184" s="146">
        <v>9</v>
      </c>
      <c r="B184" s="142" t="s">
        <v>926</v>
      </c>
      <c r="C184" s="1">
        <v>1</v>
      </c>
      <c r="D184" s="4" t="s">
        <v>243</v>
      </c>
      <c r="E184" s="4">
        <v>78726928.719600007</v>
      </c>
      <c r="F184" s="4">
        <f>-6627083.41</f>
        <v>-6627083.4100000001</v>
      </c>
      <c r="G184" s="4">
        <v>15631577.4713</v>
      </c>
      <c r="H184" s="4">
        <v>4990925.1185999997</v>
      </c>
      <c r="I184" s="4">
        <v>1605019.0530000001</v>
      </c>
      <c r="J184" s="4">
        <v>249878.6348</v>
      </c>
      <c r="K184" s="4">
        <v>39829420.389799997</v>
      </c>
      <c r="L184" s="5">
        <f t="shared" si="35"/>
        <v>134406665.97710001</v>
      </c>
      <c r="M184" s="7"/>
      <c r="N184" s="14"/>
      <c r="O184" s="147" t="s">
        <v>851</v>
      </c>
      <c r="P184" s="148"/>
      <c r="Q184" s="10"/>
      <c r="R184" s="10">
        <f>SUM(R159:R183)</f>
        <v>2155233620.5345998</v>
      </c>
      <c r="S184" s="10">
        <f t="shared" ref="S184:Y184" si="37">SUM(S159:S183)</f>
        <v>-165677085.24999994</v>
      </c>
      <c r="T184" s="10">
        <f t="shared" si="37"/>
        <v>427931101.2902</v>
      </c>
      <c r="U184" s="10">
        <f t="shared" si="37"/>
        <v>136631896.9637</v>
      </c>
      <c r="V184" s="10">
        <f t="shared" si="37"/>
        <v>43939108.013300002</v>
      </c>
      <c r="W184" s="10">
        <f t="shared" si="37"/>
        <v>6840694.0733999992</v>
      </c>
      <c r="X184" s="10">
        <f t="shared" si="37"/>
        <v>1062291918.4665</v>
      </c>
      <c r="Y184" s="10">
        <f t="shared" si="37"/>
        <v>3667191254.0917006</v>
      </c>
    </row>
    <row r="185" spans="1:25" ht="24.95" customHeight="1" x14ac:dyDescent="0.2">
      <c r="A185" s="146"/>
      <c r="B185" s="143"/>
      <c r="C185" s="1">
        <v>2</v>
      </c>
      <c r="D185" s="4" t="s">
        <v>244</v>
      </c>
      <c r="E185" s="4">
        <v>98958794.329400003</v>
      </c>
      <c r="F185" s="4">
        <f t="shared" ref="F185:F201" si="38">-6627083.41</f>
        <v>-6627083.4100000001</v>
      </c>
      <c r="G185" s="4">
        <v>19648703.247900002</v>
      </c>
      <c r="H185" s="4">
        <v>6273532.3268999998</v>
      </c>
      <c r="I185" s="4">
        <v>2017489.4783999999</v>
      </c>
      <c r="J185" s="4">
        <v>314094.41249999998</v>
      </c>
      <c r="K185" s="4">
        <v>40387265.972400002</v>
      </c>
      <c r="L185" s="5">
        <f t="shared" si="35"/>
        <v>160972796.35750002</v>
      </c>
      <c r="M185" s="7"/>
      <c r="N185" s="149">
        <v>27</v>
      </c>
      <c r="O185" s="142" t="s">
        <v>937</v>
      </c>
      <c r="P185" s="8">
        <v>1</v>
      </c>
      <c r="Q185" s="4" t="s">
        <v>620</v>
      </c>
      <c r="R185" s="4">
        <v>79205805.189600006</v>
      </c>
      <c r="S185" s="4">
        <f t="shared" ref="S185:S203" si="39">-6627083.41</f>
        <v>-6627083.4100000001</v>
      </c>
      <c r="T185" s="4">
        <v>15726660.4977</v>
      </c>
      <c r="U185" s="4">
        <v>5021283.6837999998</v>
      </c>
      <c r="V185" s="4">
        <v>1614781.9876000001</v>
      </c>
      <c r="W185" s="4">
        <v>251398.58480000001</v>
      </c>
      <c r="X185" s="4">
        <v>45990722.582500003</v>
      </c>
      <c r="Y185" s="5">
        <f t="shared" si="28"/>
        <v>141183569.11600003</v>
      </c>
    </row>
    <row r="186" spans="1:25" ht="24.95" customHeight="1" x14ac:dyDescent="0.2">
      <c r="A186" s="146"/>
      <c r="B186" s="143"/>
      <c r="C186" s="1">
        <v>3</v>
      </c>
      <c r="D186" s="4" t="s">
        <v>245</v>
      </c>
      <c r="E186" s="4">
        <v>94732706.524700001</v>
      </c>
      <c r="F186" s="4">
        <f t="shared" si="38"/>
        <v>-6627083.4100000001</v>
      </c>
      <c r="G186" s="4">
        <v>18809594.953000002</v>
      </c>
      <c r="H186" s="4">
        <v>6005617.8010999998</v>
      </c>
      <c r="I186" s="4">
        <v>1931331.52</v>
      </c>
      <c r="J186" s="4">
        <v>300680.84399999998</v>
      </c>
      <c r="K186" s="4">
        <v>50998065.9428</v>
      </c>
      <c r="L186" s="5">
        <f t="shared" si="35"/>
        <v>166150914.17559999</v>
      </c>
      <c r="M186" s="7"/>
      <c r="N186" s="150"/>
      <c r="O186" s="143"/>
      <c r="P186" s="8">
        <v>2</v>
      </c>
      <c r="Q186" s="4" t="s">
        <v>621</v>
      </c>
      <c r="R186" s="4">
        <v>81767874.503600001</v>
      </c>
      <c r="S186" s="4">
        <f t="shared" si="39"/>
        <v>-6627083.4100000001</v>
      </c>
      <c r="T186" s="4">
        <v>16235370.6128</v>
      </c>
      <c r="U186" s="4">
        <v>5183707.0921999998</v>
      </c>
      <c r="V186" s="4">
        <v>1667015.3229</v>
      </c>
      <c r="W186" s="4">
        <v>259530.57209999999</v>
      </c>
      <c r="X186" s="4">
        <v>50309239.650300004</v>
      </c>
      <c r="Y186" s="5">
        <f t="shared" si="28"/>
        <v>148795654.3439</v>
      </c>
    </row>
    <row r="187" spans="1:25" ht="24.95" customHeight="1" x14ac:dyDescent="0.2">
      <c r="A187" s="146"/>
      <c r="B187" s="143"/>
      <c r="C187" s="1">
        <v>4</v>
      </c>
      <c r="D187" s="4" t="s">
        <v>246</v>
      </c>
      <c r="E187" s="4">
        <v>61123201.092600003</v>
      </c>
      <c r="F187" s="4">
        <f t="shared" si="38"/>
        <v>-6627083.4100000001</v>
      </c>
      <c r="G187" s="4">
        <v>12136280.0342</v>
      </c>
      <c r="H187" s="4">
        <v>3874929.7683000001</v>
      </c>
      <c r="I187" s="4">
        <v>1246128.9158000001</v>
      </c>
      <c r="J187" s="4">
        <v>194004.54569999999</v>
      </c>
      <c r="K187" s="4">
        <v>29911449.9877</v>
      </c>
      <c r="L187" s="5">
        <f t="shared" si="35"/>
        <v>101858910.93430001</v>
      </c>
      <c r="M187" s="7"/>
      <c r="N187" s="150"/>
      <c r="O187" s="143"/>
      <c r="P187" s="8">
        <v>3</v>
      </c>
      <c r="Q187" s="4" t="s">
        <v>622</v>
      </c>
      <c r="R187" s="4">
        <v>125679929.9982</v>
      </c>
      <c r="S187" s="4">
        <f t="shared" si="39"/>
        <v>-6627083.4100000001</v>
      </c>
      <c r="T187" s="4">
        <v>24954302.095899999</v>
      </c>
      <c r="U187" s="4">
        <v>7967529.4047999997</v>
      </c>
      <c r="V187" s="4">
        <v>2562257.7370000002</v>
      </c>
      <c r="W187" s="4">
        <v>398907.0809</v>
      </c>
      <c r="X187" s="4">
        <v>74684612.489899993</v>
      </c>
      <c r="Y187" s="5">
        <f t="shared" si="28"/>
        <v>229620455.39669999</v>
      </c>
    </row>
    <row r="188" spans="1:25" ht="24.95" customHeight="1" x14ac:dyDescent="0.2">
      <c r="A188" s="146"/>
      <c r="B188" s="143"/>
      <c r="C188" s="1">
        <v>5</v>
      </c>
      <c r="D188" s="4" t="s">
        <v>247</v>
      </c>
      <c r="E188" s="4">
        <v>73016039.690699995</v>
      </c>
      <c r="F188" s="4">
        <f t="shared" si="38"/>
        <v>-6627083.4100000001</v>
      </c>
      <c r="G188" s="4">
        <v>14497655.372</v>
      </c>
      <c r="H188" s="4">
        <v>4628881.0255000005</v>
      </c>
      <c r="I188" s="4">
        <v>1488590.2039000001</v>
      </c>
      <c r="J188" s="4">
        <v>231752.3192</v>
      </c>
      <c r="K188" s="4">
        <v>36390416.624600001</v>
      </c>
      <c r="L188" s="5">
        <f t="shared" si="35"/>
        <v>123626251.82589999</v>
      </c>
      <c r="M188" s="7"/>
      <c r="N188" s="150"/>
      <c r="O188" s="143"/>
      <c r="P188" s="8">
        <v>4</v>
      </c>
      <c r="Q188" s="4" t="s">
        <v>623</v>
      </c>
      <c r="R188" s="4">
        <v>82635609.030300006</v>
      </c>
      <c r="S188" s="4">
        <f t="shared" si="39"/>
        <v>-6627083.4100000001</v>
      </c>
      <c r="T188" s="4">
        <v>16407663.1142</v>
      </c>
      <c r="U188" s="4">
        <v>5238717.4693999998</v>
      </c>
      <c r="V188" s="4">
        <v>1684705.9717000001</v>
      </c>
      <c r="W188" s="4">
        <v>262284.75449999998</v>
      </c>
      <c r="X188" s="4">
        <v>44270073.777099997</v>
      </c>
      <c r="Y188" s="5">
        <f t="shared" si="28"/>
        <v>143871970.70719999</v>
      </c>
    </row>
    <row r="189" spans="1:25" ht="24.95" customHeight="1" x14ac:dyDescent="0.2">
      <c r="A189" s="146"/>
      <c r="B189" s="143"/>
      <c r="C189" s="1">
        <v>6</v>
      </c>
      <c r="D189" s="4" t="s">
        <v>248</v>
      </c>
      <c r="E189" s="4">
        <v>83999537.782700002</v>
      </c>
      <c r="F189" s="4">
        <f t="shared" si="38"/>
        <v>-6627083.4100000001</v>
      </c>
      <c r="G189" s="4">
        <v>16678477.158399999</v>
      </c>
      <c r="H189" s="4">
        <v>5325184.2779000001</v>
      </c>
      <c r="I189" s="4">
        <v>1712512.6151000001</v>
      </c>
      <c r="J189" s="4">
        <v>266613.85330000002</v>
      </c>
      <c r="K189" s="4">
        <v>41980429.902400002</v>
      </c>
      <c r="L189" s="5">
        <f t="shared" si="35"/>
        <v>143335672.1798</v>
      </c>
      <c r="M189" s="7"/>
      <c r="N189" s="150"/>
      <c r="O189" s="143"/>
      <c r="P189" s="8">
        <v>5</v>
      </c>
      <c r="Q189" s="4" t="s">
        <v>624</v>
      </c>
      <c r="R189" s="4">
        <v>74056269.714200005</v>
      </c>
      <c r="S189" s="4">
        <f t="shared" si="39"/>
        <v>-6627083.4100000001</v>
      </c>
      <c r="T189" s="4">
        <v>14704197.6119</v>
      </c>
      <c r="U189" s="4">
        <v>4694826.8236999996</v>
      </c>
      <c r="V189" s="4">
        <v>1509797.5473</v>
      </c>
      <c r="W189" s="4">
        <v>235054.00090000001</v>
      </c>
      <c r="X189" s="4">
        <v>43125268.419</v>
      </c>
      <c r="Y189" s="5">
        <f t="shared" si="28"/>
        <v>131698330.707</v>
      </c>
    </row>
    <row r="190" spans="1:25" ht="24.95" customHeight="1" x14ac:dyDescent="0.2">
      <c r="A190" s="146"/>
      <c r="B190" s="143"/>
      <c r="C190" s="1">
        <v>7</v>
      </c>
      <c r="D190" s="4" t="s">
        <v>249</v>
      </c>
      <c r="E190" s="4">
        <v>96301040.735799998</v>
      </c>
      <c r="F190" s="4">
        <f t="shared" si="38"/>
        <v>-6627083.4100000001</v>
      </c>
      <c r="G190" s="4">
        <v>19120994.5988</v>
      </c>
      <c r="H190" s="4">
        <v>6105042.9753999999</v>
      </c>
      <c r="I190" s="4">
        <v>1963305.4117000001</v>
      </c>
      <c r="J190" s="4">
        <v>305658.72409999999</v>
      </c>
      <c r="K190" s="4">
        <v>43476546.522500001</v>
      </c>
      <c r="L190" s="5">
        <f t="shared" si="35"/>
        <v>160645505.55829999</v>
      </c>
      <c r="M190" s="7"/>
      <c r="N190" s="150"/>
      <c r="O190" s="143"/>
      <c r="P190" s="8">
        <v>6</v>
      </c>
      <c r="Q190" s="4" t="s">
        <v>625</v>
      </c>
      <c r="R190" s="4">
        <v>56332737.477899998</v>
      </c>
      <c r="S190" s="4">
        <f t="shared" si="39"/>
        <v>-6627083.4100000001</v>
      </c>
      <c r="T190" s="4">
        <v>11185112.443499999</v>
      </c>
      <c r="U190" s="4">
        <v>3571236.4123</v>
      </c>
      <c r="V190" s="4">
        <v>1148464.9335</v>
      </c>
      <c r="W190" s="4">
        <v>178799.65299999999</v>
      </c>
      <c r="X190" s="4">
        <v>33094634.912500001</v>
      </c>
      <c r="Y190" s="5">
        <f t="shared" si="28"/>
        <v>98883902.422699988</v>
      </c>
    </row>
    <row r="191" spans="1:25" ht="24.95" customHeight="1" x14ac:dyDescent="0.2">
      <c r="A191" s="146"/>
      <c r="B191" s="143"/>
      <c r="C191" s="1">
        <v>8</v>
      </c>
      <c r="D191" s="4" t="s">
        <v>250</v>
      </c>
      <c r="E191" s="4">
        <v>76285248.849600002</v>
      </c>
      <c r="F191" s="4">
        <f t="shared" si="38"/>
        <v>-6627083.4100000001</v>
      </c>
      <c r="G191" s="4">
        <v>15146771.209100001</v>
      </c>
      <c r="H191" s="4">
        <v>4836133.8470999999</v>
      </c>
      <c r="I191" s="4">
        <v>1555240.1174000001</v>
      </c>
      <c r="J191" s="4">
        <v>242128.76259999999</v>
      </c>
      <c r="K191" s="4">
        <v>42881117.163599998</v>
      </c>
      <c r="L191" s="5">
        <f t="shared" si="35"/>
        <v>134319556.53940001</v>
      </c>
      <c r="M191" s="7"/>
      <c r="N191" s="150"/>
      <c r="O191" s="143"/>
      <c r="P191" s="8">
        <v>7</v>
      </c>
      <c r="Q191" s="4" t="s">
        <v>807</v>
      </c>
      <c r="R191" s="4">
        <v>54878040.993100002</v>
      </c>
      <c r="S191" s="4">
        <f t="shared" si="39"/>
        <v>-6627083.4100000001</v>
      </c>
      <c r="T191" s="4">
        <v>10896276.067299999</v>
      </c>
      <c r="U191" s="4">
        <v>3479015.3470999999</v>
      </c>
      <c r="V191" s="4">
        <v>1118807.7932</v>
      </c>
      <c r="W191" s="4">
        <v>174182.45809999999</v>
      </c>
      <c r="X191" s="4">
        <v>33514143.9659</v>
      </c>
      <c r="Y191" s="5">
        <f t="shared" si="28"/>
        <v>97433383.214699998</v>
      </c>
    </row>
    <row r="192" spans="1:25" ht="24.95" customHeight="1" x14ac:dyDescent="0.2">
      <c r="A192" s="146"/>
      <c r="B192" s="143"/>
      <c r="C192" s="1">
        <v>9</v>
      </c>
      <c r="D192" s="4" t="s">
        <v>251</v>
      </c>
      <c r="E192" s="4">
        <v>81310672.334000006</v>
      </c>
      <c r="F192" s="4">
        <f t="shared" si="38"/>
        <v>-6627083.4100000001</v>
      </c>
      <c r="G192" s="4">
        <v>16144591.1139</v>
      </c>
      <c r="H192" s="4">
        <v>5154722.5778999999</v>
      </c>
      <c r="I192" s="4">
        <v>1657694.2657999999</v>
      </c>
      <c r="J192" s="4">
        <v>258079.4161</v>
      </c>
      <c r="K192" s="4">
        <v>43960812.599100001</v>
      </c>
      <c r="L192" s="5">
        <f t="shared" si="35"/>
        <v>141859488.89680001</v>
      </c>
      <c r="M192" s="7"/>
      <c r="N192" s="150"/>
      <c r="O192" s="143"/>
      <c r="P192" s="8">
        <v>8</v>
      </c>
      <c r="Q192" s="4" t="s">
        <v>626</v>
      </c>
      <c r="R192" s="4">
        <v>123226315.3838</v>
      </c>
      <c r="S192" s="4">
        <f t="shared" si="39"/>
        <v>-6627083.4100000001</v>
      </c>
      <c r="T192" s="4">
        <v>24467126.137800001</v>
      </c>
      <c r="U192" s="4">
        <v>7811981.5255000005</v>
      </c>
      <c r="V192" s="4">
        <v>2512235.4857999999</v>
      </c>
      <c r="W192" s="4">
        <v>391119.32799999998</v>
      </c>
      <c r="X192" s="4">
        <v>74532159.988399997</v>
      </c>
      <c r="Y192" s="5">
        <f t="shared" si="28"/>
        <v>226313854.4393</v>
      </c>
    </row>
    <row r="193" spans="1:25" ht="24.95" customHeight="1" x14ac:dyDescent="0.2">
      <c r="A193" s="146"/>
      <c r="B193" s="143"/>
      <c r="C193" s="1">
        <v>10</v>
      </c>
      <c r="D193" s="4" t="s">
        <v>252</v>
      </c>
      <c r="E193" s="4">
        <v>63669425.225199997</v>
      </c>
      <c r="F193" s="4">
        <f t="shared" si="38"/>
        <v>-6627083.4100000001</v>
      </c>
      <c r="G193" s="4">
        <v>12641844.0189</v>
      </c>
      <c r="H193" s="4">
        <v>4036348.665</v>
      </c>
      <c r="I193" s="4">
        <v>1298039.2128000001</v>
      </c>
      <c r="J193" s="4">
        <v>202086.24050000001</v>
      </c>
      <c r="K193" s="4">
        <v>34129567.202100001</v>
      </c>
      <c r="L193" s="5">
        <f t="shared" si="35"/>
        <v>109350227.15450001</v>
      </c>
      <c r="M193" s="7"/>
      <c r="N193" s="150"/>
      <c r="O193" s="143"/>
      <c r="P193" s="8">
        <v>9</v>
      </c>
      <c r="Q193" s="4" t="s">
        <v>627</v>
      </c>
      <c r="R193" s="4">
        <v>73334980.5889</v>
      </c>
      <c r="S193" s="4">
        <f t="shared" si="39"/>
        <v>-6627083.4100000001</v>
      </c>
      <c r="T193" s="4">
        <v>14560982.4882</v>
      </c>
      <c r="U193" s="4">
        <v>4649100.4112999998</v>
      </c>
      <c r="V193" s="4">
        <v>1495092.5053000001</v>
      </c>
      <c r="W193" s="4">
        <v>232764.63500000001</v>
      </c>
      <c r="X193" s="4">
        <v>37950529.402999997</v>
      </c>
      <c r="Y193" s="5">
        <f t="shared" si="28"/>
        <v>125596366.6217</v>
      </c>
    </row>
    <row r="194" spans="1:25" ht="24.95" customHeight="1" x14ac:dyDescent="0.2">
      <c r="A194" s="146"/>
      <c r="B194" s="143"/>
      <c r="C194" s="1">
        <v>11</v>
      </c>
      <c r="D194" s="4" t="s">
        <v>253</v>
      </c>
      <c r="E194" s="4">
        <v>86876032.950800002</v>
      </c>
      <c r="F194" s="4">
        <f t="shared" si="38"/>
        <v>-6627083.4100000001</v>
      </c>
      <c r="G194" s="4">
        <v>17249617.9078</v>
      </c>
      <c r="H194" s="4">
        <v>5507540.8389999997</v>
      </c>
      <c r="I194" s="4">
        <v>1771156.2028000001</v>
      </c>
      <c r="J194" s="4">
        <v>275743.82569999999</v>
      </c>
      <c r="K194" s="4">
        <v>41380501.077299997</v>
      </c>
      <c r="L194" s="5">
        <f t="shared" si="35"/>
        <v>146433509.39340001</v>
      </c>
      <c r="M194" s="7"/>
      <c r="N194" s="150"/>
      <c r="O194" s="143"/>
      <c r="P194" s="8">
        <v>10</v>
      </c>
      <c r="Q194" s="4" t="s">
        <v>628</v>
      </c>
      <c r="R194" s="4">
        <v>91624887.471399993</v>
      </c>
      <c r="S194" s="4">
        <f t="shared" si="39"/>
        <v>-6627083.4100000001</v>
      </c>
      <c r="T194" s="4">
        <v>18192523.830200002</v>
      </c>
      <c r="U194" s="4">
        <v>5808596.3698000005</v>
      </c>
      <c r="V194" s="4">
        <v>1867971.8936000001</v>
      </c>
      <c r="W194" s="4">
        <v>290816.65149999998</v>
      </c>
      <c r="X194" s="4">
        <v>53314000.816</v>
      </c>
      <c r="Y194" s="5">
        <f t="shared" si="28"/>
        <v>164471713.6225</v>
      </c>
    </row>
    <row r="195" spans="1:25" ht="24.95" customHeight="1" x14ac:dyDescent="0.2">
      <c r="A195" s="146"/>
      <c r="B195" s="143"/>
      <c r="C195" s="1">
        <v>12</v>
      </c>
      <c r="D195" s="4" t="s">
        <v>254</v>
      </c>
      <c r="E195" s="4">
        <v>74972263.188299999</v>
      </c>
      <c r="F195" s="4">
        <f t="shared" si="38"/>
        <v>-6627083.4100000001</v>
      </c>
      <c r="G195" s="4">
        <v>14886072.1393</v>
      </c>
      <c r="H195" s="4">
        <v>4752896.5961999996</v>
      </c>
      <c r="I195" s="4">
        <v>1528472.0593000001</v>
      </c>
      <c r="J195" s="4">
        <v>237961.35680000001</v>
      </c>
      <c r="K195" s="4">
        <v>36787604.796800002</v>
      </c>
      <c r="L195" s="5">
        <f t="shared" si="35"/>
        <v>126538186.72670002</v>
      </c>
      <c r="M195" s="7"/>
      <c r="N195" s="150"/>
      <c r="O195" s="143"/>
      <c r="P195" s="8">
        <v>11</v>
      </c>
      <c r="Q195" s="4" t="s">
        <v>629</v>
      </c>
      <c r="R195" s="4">
        <v>70688640.780000001</v>
      </c>
      <c r="S195" s="4">
        <f t="shared" si="39"/>
        <v>-6627083.4100000001</v>
      </c>
      <c r="T195" s="4">
        <v>14035540.0962</v>
      </c>
      <c r="U195" s="4">
        <v>4481334.6412000004</v>
      </c>
      <c r="V195" s="4">
        <v>1441141.1333999999</v>
      </c>
      <c r="W195" s="4">
        <v>224365.17389999999</v>
      </c>
      <c r="X195" s="4">
        <v>41817952.929200001</v>
      </c>
      <c r="Y195" s="5">
        <f t="shared" si="28"/>
        <v>126061891.3439</v>
      </c>
    </row>
    <row r="196" spans="1:25" ht="24.95" customHeight="1" x14ac:dyDescent="0.2">
      <c r="A196" s="146"/>
      <c r="B196" s="143"/>
      <c r="C196" s="1">
        <v>13</v>
      </c>
      <c r="D196" s="4" t="s">
        <v>255</v>
      </c>
      <c r="E196" s="4">
        <v>82630762.240799993</v>
      </c>
      <c r="F196" s="4">
        <f t="shared" si="38"/>
        <v>-6627083.4100000001</v>
      </c>
      <c r="G196" s="4">
        <v>16406700.762800001</v>
      </c>
      <c r="H196" s="4">
        <v>5238410.2052999996</v>
      </c>
      <c r="I196" s="4">
        <v>1684607.1594</v>
      </c>
      <c r="J196" s="4">
        <v>262269.37079999998</v>
      </c>
      <c r="K196" s="4">
        <v>42268131.064000003</v>
      </c>
      <c r="L196" s="5">
        <f t="shared" si="35"/>
        <v>141863797.39310002</v>
      </c>
      <c r="M196" s="7"/>
      <c r="N196" s="150"/>
      <c r="O196" s="143"/>
      <c r="P196" s="8">
        <v>12</v>
      </c>
      <c r="Q196" s="4" t="s">
        <v>630</v>
      </c>
      <c r="R196" s="4">
        <v>63864094.810099997</v>
      </c>
      <c r="S196" s="4">
        <f t="shared" si="39"/>
        <v>-6627083.4100000001</v>
      </c>
      <c r="T196" s="4">
        <v>12680496.52</v>
      </c>
      <c r="U196" s="4">
        <v>4048689.8212000001</v>
      </c>
      <c r="V196" s="4">
        <v>1302007.9741</v>
      </c>
      <c r="W196" s="4">
        <v>202704.1202</v>
      </c>
      <c r="X196" s="4">
        <v>38703881.202600002</v>
      </c>
      <c r="Y196" s="5">
        <f t="shared" si="28"/>
        <v>114174791.03819998</v>
      </c>
    </row>
    <row r="197" spans="1:25" ht="24.95" customHeight="1" x14ac:dyDescent="0.2">
      <c r="A197" s="146"/>
      <c r="B197" s="143"/>
      <c r="C197" s="1">
        <v>14</v>
      </c>
      <c r="D197" s="4" t="s">
        <v>256</v>
      </c>
      <c r="E197" s="4">
        <v>78229551.916700006</v>
      </c>
      <c r="F197" s="4">
        <f t="shared" si="38"/>
        <v>-6627083.4100000001</v>
      </c>
      <c r="G197" s="4">
        <v>15532821.1226</v>
      </c>
      <c r="H197" s="4">
        <v>4959393.7172999997</v>
      </c>
      <c r="I197" s="4">
        <v>1594878.949</v>
      </c>
      <c r="J197" s="4">
        <v>248299.96479999999</v>
      </c>
      <c r="K197" s="4">
        <v>41179613.1457</v>
      </c>
      <c r="L197" s="5">
        <f t="shared" si="35"/>
        <v>135117475.4061</v>
      </c>
      <c r="M197" s="7"/>
      <c r="N197" s="150"/>
      <c r="O197" s="143"/>
      <c r="P197" s="8">
        <v>13</v>
      </c>
      <c r="Q197" s="4" t="s">
        <v>868</v>
      </c>
      <c r="R197" s="4">
        <v>57589957.110299997</v>
      </c>
      <c r="S197" s="4">
        <f t="shared" si="39"/>
        <v>-6627083.4100000001</v>
      </c>
      <c r="T197" s="4">
        <v>11434738.9233</v>
      </c>
      <c r="U197" s="4">
        <v>3650938.3535000002</v>
      </c>
      <c r="V197" s="4">
        <v>1174096.0803</v>
      </c>
      <c r="W197" s="4">
        <v>182790.05790000001</v>
      </c>
      <c r="X197" s="4">
        <v>34195504.306599997</v>
      </c>
      <c r="Y197" s="5">
        <f t="shared" si="28"/>
        <v>101600941.42189997</v>
      </c>
    </row>
    <row r="198" spans="1:25" ht="24.95" customHeight="1" x14ac:dyDescent="0.2">
      <c r="A198" s="146"/>
      <c r="B198" s="143"/>
      <c r="C198" s="1">
        <v>15</v>
      </c>
      <c r="D198" s="4" t="s">
        <v>257</v>
      </c>
      <c r="E198" s="4">
        <v>88735404.865899995</v>
      </c>
      <c r="F198" s="4">
        <f t="shared" si="38"/>
        <v>-6627083.4100000001</v>
      </c>
      <c r="G198" s="4">
        <v>17618804.368099999</v>
      </c>
      <c r="H198" s="4">
        <v>5625416.4649</v>
      </c>
      <c r="I198" s="4">
        <v>1809063.5288</v>
      </c>
      <c r="J198" s="4">
        <v>281645.4571</v>
      </c>
      <c r="K198" s="4">
        <v>44032627.608499996</v>
      </c>
      <c r="L198" s="5">
        <f t="shared" si="35"/>
        <v>151475878.88330001</v>
      </c>
      <c r="M198" s="7"/>
      <c r="N198" s="150"/>
      <c r="O198" s="143"/>
      <c r="P198" s="8">
        <v>14</v>
      </c>
      <c r="Q198" s="4" t="s">
        <v>631</v>
      </c>
      <c r="R198" s="4">
        <v>66206969.292199999</v>
      </c>
      <c r="S198" s="4">
        <f t="shared" si="39"/>
        <v>-6627083.4100000001</v>
      </c>
      <c r="T198" s="4">
        <v>13145684.5385</v>
      </c>
      <c r="U198" s="4">
        <v>4197217.2856000001</v>
      </c>
      <c r="V198" s="4">
        <v>1349772.5477</v>
      </c>
      <c r="W198" s="4">
        <v>210140.3848</v>
      </c>
      <c r="X198" s="4">
        <v>35482086.961999997</v>
      </c>
      <c r="Y198" s="5">
        <f t="shared" si="28"/>
        <v>113964787.60080001</v>
      </c>
    </row>
    <row r="199" spans="1:25" ht="24.95" customHeight="1" x14ac:dyDescent="0.2">
      <c r="A199" s="146"/>
      <c r="B199" s="143"/>
      <c r="C199" s="1">
        <v>16</v>
      </c>
      <c r="D199" s="4" t="s">
        <v>258</v>
      </c>
      <c r="E199" s="4">
        <v>83396058.079300001</v>
      </c>
      <c r="F199" s="4">
        <f t="shared" si="38"/>
        <v>-6627083.4100000001</v>
      </c>
      <c r="G199" s="4">
        <v>16558653.6128</v>
      </c>
      <c r="H199" s="4">
        <v>5286926.4408999998</v>
      </c>
      <c r="I199" s="4">
        <v>1700209.3736</v>
      </c>
      <c r="J199" s="4">
        <v>264698.41360000003</v>
      </c>
      <c r="K199" s="4">
        <v>42220224.982799999</v>
      </c>
      <c r="L199" s="5">
        <f t="shared" si="35"/>
        <v>142799687.493</v>
      </c>
      <c r="M199" s="7"/>
      <c r="N199" s="150"/>
      <c r="O199" s="143"/>
      <c r="P199" s="8">
        <v>15</v>
      </c>
      <c r="Q199" s="4" t="s">
        <v>632</v>
      </c>
      <c r="R199" s="4">
        <v>69346380.523399994</v>
      </c>
      <c r="S199" s="4">
        <f t="shared" si="39"/>
        <v>-6627083.4100000001</v>
      </c>
      <c r="T199" s="4">
        <v>13769028.426999999</v>
      </c>
      <c r="U199" s="4">
        <v>4396241.5155999996</v>
      </c>
      <c r="V199" s="4">
        <v>1413776.2492</v>
      </c>
      <c r="W199" s="4">
        <v>220104.85070000001</v>
      </c>
      <c r="X199" s="4">
        <v>41499814.202200003</v>
      </c>
      <c r="Y199" s="5">
        <f t="shared" si="28"/>
        <v>124018262.3581</v>
      </c>
    </row>
    <row r="200" spans="1:25" ht="24.95" customHeight="1" x14ac:dyDescent="0.2">
      <c r="A200" s="146"/>
      <c r="B200" s="143"/>
      <c r="C200" s="1">
        <v>17</v>
      </c>
      <c r="D200" s="4" t="s">
        <v>259</v>
      </c>
      <c r="E200" s="4">
        <v>83724824.239899993</v>
      </c>
      <c r="F200" s="4">
        <f t="shared" si="38"/>
        <v>-6627083.4100000001</v>
      </c>
      <c r="G200" s="4">
        <v>16623931.578</v>
      </c>
      <c r="H200" s="4">
        <v>5307768.7029999997</v>
      </c>
      <c r="I200" s="4">
        <v>1706911.9842000001</v>
      </c>
      <c r="J200" s="4">
        <v>265741.91470000002</v>
      </c>
      <c r="K200" s="4">
        <v>44386056.266400002</v>
      </c>
      <c r="L200" s="5">
        <f t="shared" si="35"/>
        <v>145388151.2762</v>
      </c>
      <c r="M200" s="7"/>
      <c r="N200" s="150"/>
      <c r="O200" s="143"/>
      <c r="P200" s="8">
        <v>16</v>
      </c>
      <c r="Q200" s="4" t="s">
        <v>633</v>
      </c>
      <c r="R200" s="4">
        <v>84082694.9736</v>
      </c>
      <c r="S200" s="4">
        <f t="shared" si="39"/>
        <v>-6627083.4100000001</v>
      </c>
      <c r="T200" s="4">
        <v>16694988.3839</v>
      </c>
      <c r="U200" s="4">
        <v>5330456.0613000002</v>
      </c>
      <c r="V200" s="4">
        <v>1714207.9546999999</v>
      </c>
      <c r="W200" s="4">
        <v>266877.79350000003</v>
      </c>
      <c r="X200" s="4">
        <v>48418846.277400002</v>
      </c>
      <c r="Y200" s="5">
        <f t="shared" si="28"/>
        <v>149880988.03439999</v>
      </c>
    </row>
    <row r="201" spans="1:25" ht="24.95" customHeight="1" x14ac:dyDescent="0.2">
      <c r="A201" s="146"/>
      <c r="B201" s="144"/>
      <c r="C201" s="1">
        <v>18</v>
      </c>
      <c r="D201" s="4" t="s">
        <v>260</v>
      </c>
      <c r="E201" s="4">
        <v>92330776.116799995</v>
      </c>
      <c r="F201" s="4">
        <f t="shared" si="38"/>
        <v>-6627083.4100000001</v>
      </c>
      <c r="G201" s="4">
        <v>18332681.121100001</v>
      </c>
      <c r="H201" s="4">
        <v>5853346.4627</v>
      </c>
      <c r="I201" s="4">
        <v>1882362.9634</v>
      </c>
      <c r="J201" s="4">
        <v>293057.13630000001</v>
      </c>
      <c r="K201" s="4">
        <v>45655876.204599999</v>
      </c>
      <c r="L201" s="5">
        <f t="shared" si="35"/>
        <v>157721016.59489998</v>
      </c>
      <c r="M201" s="7"/>
      <c r="N201" s="150"/>
      <c r="O201" s="143"/>
      <c r="P201" s="8">
        <v>17</v>
      </c>
      <c r="Q201" s="4" t="s">
        <v>869</v>
      </c>
      <c r="R201" s="4">
        <v>70585743.227400005</v>
      </c>
      <c r="S201" s="4">
        <f t="shared" si="39"/>
        <v>-6627083.4100000001</v>
      </c>
      <c r="T201" s="4">
        <v>14015109.335200001</v>
      </c>
      <c r="U201" s="4">
        <v>4474811.4096999997</v>
      </c>
      <c r="V201" s="4">
        <v>1439043.3437999999</v>
      </c>
      <c r="W201" s="4">
        <v>224038.5779</v>
      </c>
      <c r="X201" s="4">
        <v>37884625.457000002</v>
      </c>
      <c r="Y201" s="5">
        <f t="shared" ref="Y201:Y264" si="40">SUM(R201:X201)</f>
        <v>121996287.94100001</v>
      </c>
    </row>
    <row r="202" spans="1:25" ht="24.95" customHeight="1" x14ac:dyDescent="0.2">
      <c r="A202" s="1"/>
      <c r="B202" s="147" t="s">
        <v>834</v>
      </c>
      <c r="C202" s="148"/>
      <c r="D202" s="10"/>
      <c r="E202" s="10">
        <f>SUM(E184:E201)</f>
        <v>1479019268.8827999</v>
      </c>
      <c r="F202" s="10">
        <f t="shared" ref="F202:L202" si="41">SUM(F184:F201)</f>
        <v>-119287501.37999997</v>
      </c>
      <c r="G202" s="10">
        <f t="shared" si="41"/>
        <v>293665771.78999996</v>
      </c>
      <c r="H202" s="10">
        <f t="shared" si="41"/>
        <v>93763017.812999979</v>
      </c>
      <c r="I202" s="10">
        <f t="shared" si="41"/>
        <v>30153013.014400002</v>
      </c>
      <c r="J202" s="10">
        <f t="shared" si="41"/>
        <v>4694395.1926000006</v>
      </c>
      <c r="K202" s="10">
        <f t="shared" si="41"/>
        <v>741855727.45309997</v>
      </c>
      <c r="L202" s="10">
        <f t="shared" si="41"/>
        <v>2523863692.7659001</v>
      </c>
      <c r="M202" s="7"/>
      <c r="N202" s="150"/>
      <c r="O202" s="143"/>
      <c r="P202" s="8">
        <v>18</v>
      </c>
      <c r="Q202" s="4" t="s">
        <v>634</v>
      </c>
      <c r="R202" s="4">
        <v>65602105.489100002</v>
      </c>
      <c r="S202" s="4">
        <f t="shared" si="39"/>
        <v>-6627083.4100000001</v>
      </c>
      <c r="T202" s="4">
        <v>13025586.173800001</v>
      </c>
      <c r="U202" s="4">
        <v>4158871.7030000002</v>
      </c>
      <c r="V202" s="4">
        <v>1337441.0882999999</v>
      </c>
      <c r="W202" s="4">
        <v>208220.552</v>
      </c>
      <c r="X202" s="4">
        <v>39443911.053400002</v>
      </c>
      <c r="Y202" s="5">
        <f t="shared" si="40"/>
        <v>117149052.6496</v>
      </c>
    </row>
    <row r="203" spans="1:25" ht="24.95" customHeight="1" x14ac:dyDescent="0.2">
      <c r="A203" s="146">
        <v>10</v>
      </c>
      <c r="B203" s="142" t="s">
        <v>925</v>
      </c>
      <c r="C203" s="1">
        <v>1</v>
      </c>
      <c r="D203" s="4" t="s">
        <v>261</v>
      </c>
      <c r="E203" s="4">
        <v>64655658.852799997</v>
      </c>
      <c r="F203" s="4">
        <f t="shared" ref="F203:F226" si="42">-6627083.41</f>
        <v>-6627083.4100000001</v>
      </c>
      <c r="G203" s="4">
        <v>12837665.0373</v>
      </c>
      <c r="H203" s="4">
        <v>4098871.3401000001</v>
      </c>
      <c r="I203" s="4">
        <v>1318145.7226</v>
      </c>
      <c r="J203" s="4">
        <v>205216.53810000001</v>
      </c>
      <c r="K203" s="4">
        <v>39799755.333899997</v>
      </c>
      <c r="L203" s="5">
        <f t="shared" si="35"/>
        <v>116288229.41480002</v>
      </c>
      <c r="M203" s="7"/>
      <c r="N203" s="150"/>
      <c r="O203" s="143"/>
      <c r="P203" s="8">
        <v>19</v>
      </c>
      <c r="Q203" s="4" t="s">
        <v>870</v>
      </c>
      <c r="R203" s="4">
        <v>62311648.120899998</v>
      </c>
      <c r="S203" s="4">
        <f t="shared" si="39"/>
        <v>-6627083.4100000001</v>
      </c>
      <c r="T203" s="4">
        <v>12372251.4114</v>
      </c>
      <c r="U203" s="4">
        <v>3950271.8426999999</v>
      </c>
      <c r="V203" s="4">
        <v>1270357.9839999999</v>
      </c>
      <c r="W203" s="4">
        <v>197776.66699999999</v>
      </c>
      <c r="X203" s="4">
        <v>34663184.115699999</v>
      </c>
      <c r="Y203" s="5">
        <f t="shared" si="40"/>
        <v>108138406.7317</v>
      </c>
    </row>
    <row r="204" spans="1:25" ht="24.95" customHeight="1" x14ac:dyDescent="0.2">
      <c r="A204" s="146"/>
      <c r="B204" s="143"/>
      <c r="C204" s="1">
        <v>2</v>
      </c>
      <c r="D204" s="4" t="s">
        <v>262</v>
      </c>
      <c r="E204" s="4">
        <v>70472102.801899999</v>
      </c>
      <c r="F204" s="4">
        <f t="shared" si="42"/>
        <v>-6627083.4100000001</v>
      </c>
      <c r="G204" s="4">
        <v>13992545.5296</v>
      </c>
      <c r="H204" s="4">
        <v>4467607.1294999998</v>
      </c>
      <c r="I204" s="4">
        <v>1436726.5374</v>
      </c>
      <c r="J204" s="4">
        <v>223677.8841</v>
      </c>
      <c r="K204" s="4">
        <v>42966409.057499997</v>
      </c>
      <c r="L204" s="5">
        <f t="shared" si="35"/>
        <v>126931985.53</v>
      </c>
      <c r="M204" s="7"/>
      <c r="N204" s="151"/>
      <c r="O204" s="144"/>
      <c r="P204" s="8">
        <v>20</v>
      </c>
      <c r="Q204" s="4" t="s">
        <v>871</v>
      </c>
      <c r="R204" s="4">
        <v>84515187.671499997</v>
      </c>
      <c r="S204" s="4">
        <f>-6627083.41</f>
        <v>-6627083.4100000001</v>
      </c>
      <c r="T204" s="4">
        <v>16780861.7086</v>
      </c>
      <c r="U204" s="4">
        <v>5357874.1087999996</v>
      </c>
      <c r="V204" s="4">
        <v>1723025.2556</v>
      </c>
      <c r="W204" s="4">
        <v>268250.52189999999</v>
      </c>
      <c r="X204" s="4">
        <v>50585736.2588</v>
      </c>
      <c r="Y204" s="5">
        <f t="shared" si="40"/>
        <v>152603852.11519998</v>
      </c>
    </row>
    <row r="205" spans="1:25" ht="24.95" customHeight="1" x14ac:dyDescent="0.2">
      <c r="A205" s="146"/>
      <c r="B205" s="143"/>
      <c r="C205" s="1">
        <v>3</v>
      </c>
      <c r="D205" s="4" t="s">
        <v>263</v>
      </c>
      <c r="E205" s="4">
        <v>60242034.662699997</v>
      </c>
      <c r="F205" s="4">
        <f t="shared" si="42"/>
        <v>-6627083.4100000001</v>
      </c>
      <c r="G205" s="4">
        <v>11961320.569399999</v>
      </c>
      <c r="H205" s="4">
        <v>3819067.8701999998</v>
      </c>
      <c r="I205" s="4">
        <v>1228164.4286</v>
      </c>
      <c r="J205" s="4">
        <v>191207.73060000001</v>
      </c>
      <c r="K205" s="4">
        <v>38205797.380400002</v>
      </c>
      <c r="L205" s="5">
        <f t="shared" si="35"/>
        <v>109020509.23189999</v>
      </c>
      <c r="M205" s="7"/>
      <c r="N205" s="14"/>
      <c r="O205" s="147" t="s">
        <v>852</v>
      </c>
      <c r="P205" s="148"/>
      <c r="Q205" s="10"/>
      <c r="R205" s="10">
        <f>SUM(R185:R204)</f>
        <v>1537535872.3494999</v>
      </c>
      <c r="S205" s="10">
        <f t="shared" ref="S205:X205" si="43">SUM(S185:S204)</f>
        <v>-132541668.19999996</v>
      </c>
      <c r="T205" s="10">
        <f t="shared" si="43"/>
        <v>305284500.4174</v>
      </c>
      <c r="U205" s="10">
        <f t="shared" si="43"/>
        <v>97472701.282499984</v>
      </c>
      <c r="V205" s="10">
        <f t="shared" si="43"/>
        <v>31346000.789000008</v>
      </c>
      <c r="W205" s="10">
        <f t="shared" si="43"/>
        <v>4880126.4186000014</v>
      </c>
      <c r="X205" s="10">
        <f t="shared" si="43"/>
        <v>893480928.76950014</v>
      </c>
      <c r="Y205" s="6">
        <f t="shared" si="40"/>
        <v>2737458461.8264999</v>
      </c>
    </row>
    <row r="206" spans="1:25" ht="24.95" customHeight="1" x14ac:dyDescent="0.2">
      <c r="A206" s="146"/>
      <c r="B206" s="143"/>
      <c r="C206" s="1">
        <v>4</v>
      </c>
      <c r="D206" s="4" t="s">
        <v>264</v>
      </c>
      <c r="E206" s="4">
        <v>86578696.751399994</v>
      </c>
      <c r="F206" s="4">
        <f t="shared" si="42"/>
        <v>-6627083.4100000001</v>
      </c>
      <c r="G206" s="4">
        <v>17190580.499499999</v>
      </c>
      <c r="H206" s="4">
        <v>5488691.0917999996</v>
      </c>
      <c r="I206" s="4">
        <v>1765094.3600999999</v>
      </c>
      <c r="J206" s="4">
        <v>274800.08299999998</v>
      </c>
      <c r="K206" s="4">
        <v>49059392.075300001</v>
      </c>
      <c r="L206" s="5">
        <f t="shared" si="35"/>
        <v>153730171.45110002</v>
      </c>
      <c r="M206" s="7"/>
      <c r="N206" s="149">
        <v>28</v>
      </c>
      <c r="O206" s="142" t="s">
        <v>938</v>
      </c>
      <c r="P206" s="8">
        <v>1</v>
      </c>
      <c r="Q206" s="4" t="s">
        <v>635</v>
      </c>
      <c r="R206" s="4">
        <v>81465846.442200005</v>
      </c>
      <c r="S206" s="4">
        <f>-6627083.41</f>
        <v>-6627083.4100000001</v>
      </c>
      <c r="T206" s="4">
        <v>16175401.614700001</v>
      </c>
      <c r="U206" s="4">
        <v>5164559.9024999999</v>
      </c>
      <c r="V206" s="4">
        <v>1660857.8263000001</v>
      </c>
      <c r="W206" s="4">
        <v>258571.9375</v>
      </c>
      <c r="X206" s="4">
        <v>42325766.825400002</v>
      </c>
      <c r="Y206" s="5">
        <f t="shared" si="40"/>
        <v>140423921.13860002</v>
      </c>
    </row>
    <row r="207" spans="1:25" ht="24.95" customHeight="1" x14ac:dyDescent="0.2">
      <c r="A207" s="146"/>
      <c r="B207" s="143"/>
      <c r="C207" s="1">
        <v>5</v>
      </c>
      <c r="D207" s="4" t="s">
        <v>265</v>
      </c>
      <c r="E207" s="4">
        <v>78773160.721699998</v>
      </c>
      <c r="F207" s="4">
        <f t="shared" si="42"/>
        <v>-6627083.4100000001</v>
      </c>
      <c r="G207" s="4">
        <v>15640757.0384</v>
      </c>
      <c r="H207" s="4">
        <v>4993856.0148</v>
      </c>
      <c r="I207" s="4">
        <v>1605961.5925</v>
      </c>
      <c r="J207" s="4">
        <v>250025.37479999999</v>
      </c>
      <c r="K207" s="4">
        <v>48276484.958499998</v>
      </c>
      <c r="L207" s="5">
        <f t="shared" si="35"/>
        <v>142913162.29069999</v>
      </c>
      <c r="M207" s="7"/>
      <c r="N207" s="150"/>
      <c r="O207" s="143"/>
      <c r="P207" s="8">
        <v>2</v>
      </c>
      <c r="Q207" s="4" t="s">
        <v>636</v>
      </c>
      <c r="R207" s="4">
        <v>86177800.319499999</v>
      </c>
      <c r="S207" s="4">
        <f t="shared" ref="S207:S223" si="44">-6627083.41</f>
        <v>-6627083.4100000001</v>
      </c>
      <c r="T207" s="4">
        <v>17110980.7522</v>
      </c>
      <c r="U207" s="4">
        <v>5463276.1021999996</v>
      </c>
      <c r="V207" s="4">
        <v>1756921.2175</v>
      </c>
      <c r="W207" s="4">
        <v>273527.6409</v>
      </c>
      <c r="X207" s="4">
        <v>45712100.368799999</v>
      </c>
      <c r="Y207" s="5">
        <f t="shared" si="40"/>
        <v>149867522.99110001</v>
      </c>
    </row>
    <row r="208" spans="1:25" ht="24.95" customHeight="1" x14ac:dyDescent="0.2">
      <c r="A208" s="146"/>
      <c r="B208" s="143"/>
      <c r="C208" s="1">
        <v>6</v>
      </c>
      <c r="D208" s="4" t="s">
        <v>266</v>
      </c>
      <c r="E208" s="4">
        <v>80690556.6417</v>
      </c>
      <c r="F208" s="4">
        <f t="shared" si="42"/>
        <v>-6627083.4100000001</v>
      </c>
      <c r="G208" s="4">
        <v>16021464.419600001</v>
      </c>
      <c r="H208" s="4">
        <v>5115410.0957000004</v>
      </c>
      <c r="I208" s="4">
        <v>1645051.8636</v>
      </c>
      <c r="J208" s="4">
        <v>256111.17389999999</v>
      </c>
      <c r="K208" s="4">
        <v>48523514.474799998</v>
      </c>
      <c r="L208" s="5">
        <f t="shared" si="35"/>
        <v>145625025.25929999</v>
      </c>
      <c r="M208" s="7"/>
      <c r="N208" s="150"/>
      <c r="O208" s="143"/>
      <c r="P208" s="8">
        <v>3</v>
      </c>
      <c r="Q208" s="4" t="s">
        <v>637</v>
      </c>
      <c r="R208" s="4">
        <v>87736094.1294</v>
      </c>
      <c r="S208" s="4">
        <f t="shared" si="44"/>
        <v>-6627083.4100000001</v>
      </c>
      <c r="T208" s="4">
        <v>17420386.8323</v>
      </c>
      <c r="U208" s="4">
        <v>5562064.7613000004</v>
      </c>
      <c r="V208" s="4">
        <v>1788690.4138</v>
      </c>
      <c r="W208" s="4">
        <v>278473.65289999999</v>
      </c>
      <c r="X208" s="4">
        <v>47096700.807300001</v>
      </c>
      <c r="Y208" s="5">
        <f t="shared" si="40"/>
        <v>153255327.18699998</v>
      </c>
    </row>
    <row r="209" spans="1:25" ht="24.95" customHeight="1" x14ac:dyDescent="0.2">
      <c r="A209" s="146"/>
      <c r="B209" s="143"/>
      <c r="C209" s="1">
        <v>7</v>
      </c>
      <c r="D209" s="4" t="s">
        <v>267</v>
      </c>
      <c r="E209" s="4">
        <v>85546879.348800004</v>
      </c>
      <c r="F209" s="4">
        <f t="shared" si="42"/>
        <v>-6627083.4100000001</v>
      </c>
      <c r="G209" s="4">
        <v>16985708.622400001</v>
      </c>
      <c r="H209" s="4">
        <v>5423278.6151000001</v>
      </c>
      <c r="I209" s="4">
        <v>1744058.5262</v>
      </c>
      <c r="J209" s="4">
        <v>271525.1029</v>
      </c>
      <c r="K209" s="4">
        <v>46764752.544</v>
      </c>
      <c r="L209" s="5">
        <f t="shared" si="35"/>
        <v>150109119.34939998</v>
      </c>
      <c r="M209" s="7"/>
      <c r="N209" s="150"/>
      <c r="O209" s="143"/>
      <c r="P209" s="8">
        <v>4</v>
      </c>
      <c r="Q209" s="4" t="s">
        <v>872</v>
      </c>
      <c r="R209" s="4">
        <v>65075366.358900003</v>
      </c>
      <c r="S209" s="4">
        <f t="shared" si="44"/>
        <v>-6627083.4100000001</v>
      </c>
      <c r="T209" s="4">
        <v>12920999.806</v>
      </c>
      <c r="U209" s="4">
        <v>4125478.8653000002</v>
      </c>
      <c r="V209" s="4">
        <v>1326702.3696000001</v>
      </c>
      <c r="W209" s="4">
        <v>206548.6863</v>
      </c>
      <c r="X209" s="4">
        <v>34122357.715599999</v>
      </c>
      <c r="Y209" s="5">
        <f t="shared" si="40"/>
        <v>111150370.39169998</v>
      </c>
    </row>
    <row r="210" spans="1:25" ht="24.95" customHeight="1" x14ac:dyDescent="0.2">
      <c r="A210" s="146"/>
      <c r="B210" s="143"/>
      <c r="C210" s="1">
        <v>8</v>
      </c>
      <c r="D210" s="4" t="s">
        <v>268</v>
      </c>
      <c r="E210" s="4">
        <v>80458091.561800003</v>
      </c>
      <c r="F210" s="4">
        <f t="shared" si="42"/>
        <v>-6627083.4100000001</v>
      </c>
      <c r="G210" s="4">
        <v>15975307.457</v>
      </c>
      <c r="H210" s="4">
        <v>5100672.8789999997</v>
      </c>
      <c r="I210" s="4">
        <v>1640312.5592</v>
      </c>
      <c r="J210" s="4">
        <v>255373.3316</v>
      </c>
      <c r="K210" s="4">
        <v>44906473.008199997</v>
      </c>
      <c r="L210" s="5">
        <f t="shared" si="35"/>
        <v>141709147.38679999</v>
      </c>
      <c r="M210" s="7"/>
      <c r="N210" s="150"/>
      <c r="O210" s="143"/>
      <c r="P210" s="8">
        <v>5</v>
      </c>
      <c r="Q210" s="4" t="s">
        <v>638</v>
      </c>
      <c r="R210" s="4">
        <v>68191108.384800002</v>
      </c>
      <c r="S210" s="4">
        <f t="shared" si="44"/>
        <v>-6627083.4100000001</v>
      </c>
      <c r="T210" s="4">
        <v>13539644.069800001</v>
      </c>
      <c r="U210" s="4">
        <v>4323002.5766000003</v>
      </c>
      <c r="V210" s="4">
        <v>1390223.523</v>
      </c>
      <c r="W210" s="4">
        <v>216438.0263</v>
      </c>
      <c r="X210" s="4">
        <v>38459578.446800001</v>
      </c>
      <c r="Y210" s="5">
        <f t="shared" si="40"/>
        <v>119492911.6173</v>
      </c>
    </row>
    <row r="211" spans="1:25" ht="24.95" customHeight="1" x14ac:dyDescent="0.2">
      <c r="A211" s="146"/>
      <c r="B211" s="143"/>
      <c r="C211" s="1">
        <v>9</v>
      </c>
      <c r="D211" s="4" t="s">
        <v>269</v>
      </c>
      <c r="E211" s="4">
        <v>75705134.909199998</v>
      </c>
      <c r="F211" s="4">
        <f t="shared" si="42"/>
        <v>-6627083.4100000001</v>
      </c>
      <c r="G211" s="4">
        <v>15031587.0383</v>
      </c>
      <c r="H211" s="4">
        <v>4799357.2918999996</v>
      </c>
      <c r="I211" s="4">
        <v>1543413.2375</v>
      </c>
      <c r="J211" s="4">
        <v>240287.48569999999</v>
      </c>
      <c r="K211" s="4">
        <v>43279695.419</v>
      </c>
      <c r="L211" s="5">
        <f t="shared" si="35"/>
        <v>133972391.97159998</v>
      </c>
      <c r="M211" s="7"/>
      <c r="N211" s="150"/>
      <c r="O211" s="143"/>
      <c r="P211" s="8">
        <v>6</v>
      </c>
      <c r="Q211" s="4" t="s">
        <v>639</v>
      </c>
      <c r="R211" s="4">
        <v>104793697.58849999</v>
      </c>
      <c r="S211" s="4">
        <f t="shared" si="44"/>
        <v>-6627083.4100000001</v>
      </c>
      <c r="T211" s="4">
        <v>20807248.917199999</v>
      </c>
      <c r="U211" s="4">
        <v>6643438.3515999997</v>
      </c>
      <c r="V211" s="4">
        <v>2136446.6263000001</v>
      </c>
      <c r="W211" s="4">
        <v>332614.34830000001</v>
      </c>
      <c r="X211" s="4">
        <v>58012317.555699997</v>
      </c>
      <c r="Y211" s="5">
        <f t="shared" si="40"/>
        <v>186098679.97760001</v>
      </c>
    </row>
    <row r="212" spans="1:25" ht="24.95" customHeight="1" x14ac:dyDescent="0.2">
      <c r="A212" s="146"/>
      <c r="B212" s="143"/>
      <c r="C212" s="1">
        <v>10</v>
      </c>
      <c r="D212" s="4" t="s">
        <v>270</v>
      </c>
      <c r="E212" s="4">
        <v>84655237.878600001</v>
      </c>
      <c r="F212" s="4">
        <f t="shared" si="42"/>
        <v>-6627083.4100000001</v>
      </c>
      <c r="G212" s="4">
        <v>16808669.292399999</v>
      </c>
      <c r="H212" s="4">
        <v>5366752.6475999998</v>
      </c>
      <c r="I212" s="4">
        <v>1725880.4826</v>
      </c>
      <c r="J212" s="4">
        <v>268695.04009999998</v>
      </c>
      <c r="K212" s="4">
        <v>50651497.307499997</v>
      </c>
      <c r="L212" s="5">
        <f t="shared" si="35"/>
        <v>152849649.23879999</v>
      </c>
      <c r="M212" s="7"/>
      <c r="N212" s="150"/>
      <c r="O212" s="143"/>
      <c r="P212" s="8">
        <v>7</v>
      </c>
      <c r="Q212" s="4" t="s">
        <v>640</v>
      </c>
      <c r="R212" s="4">
        <v>73804269.919300005</v>
      </c>
      <c r="S212" s="4">
        <f t="shared" si="44"/>
        <v>-6627083.4100000001</v>
      </c>
      <c r="T212" s="4">
        <v>14654161.945900001</v>
      </c>
      <c r="U212" s="4">
        <v>4678851.1960000005</v>
      </c>
      <c r="V212" s="4">
        <v>1504659.9853000001</v>
      </c>
      <c r="W212" s="4">
        <v>234254.1556</v>
      </c>
      <c r="X212" s="4">
        <v>38233458.214599997</v>
      </c>
      <c r="Y212" s="5">
        <f t="shared" si="40"/>
        <v>126482572.00670001</v>
      </c>
    </row>
    <row r="213" spans="1:25" ht="24.95" customHeight="1" x14ac:dyDescent="0.2">
      <c r="A213" s="146"/>
      <c r="B213" s="143"/>
      <c r="C213" s="1">
        <v>11</v>
      </c>
      <c r="D213" s="4" t="s">
        <v>271</v>
      </c>
      <c r="E213" s="4">
        <v>71136491.495100006</v>
      </c>
      <c r="F213" s="4">
        <f t="shared" si="42"/>
        <v>-6627083.4100000001</v>
      </c>
      <c r="G213" s="4">
        <v>14124462.822699999</v>
      </c>
      <c r="H213" s="4">
        <v>4509726.3163000001</v>
      </c>
      <c r="I213" s="4">
        <v>1450271.5407</v>
      </c>
      <c r="J213" s="4">
        <v>225786.64840000001</v>
      </c>
      <c r="K213" s="4">
        <v>39663889.100000001</v>
      </c>
      <c r="L213" s="5">
        <f t="shared" si="35"/>
        <v>124483544.51320001</v>
      </c>
      <c r="M213" s="7"/>
      <c r="N213" s="150"/>
      <c r="O213" s="143"/>
      <c r="P213" s="8">
        <v>8</v>
      </c>
      <c r="Q213" s="4" t="s">
        <v>641</v>
      </c>
      <c r="R213" s="4">
        <v>74358139.959000006</v>
      </c>
      <c r="S213" s="4">
        <f t="shared" si="44"/>
        <v>-6627083.4100000001</v>
      </c>
      <c r="T213" s="4">
        <v>14764135.274900001</v>
      </c>
      <c r="U213" s="4">
        <v>4713964.0086000003</v>
      </c>
      <c r="V213" s="4">
        <v>1515951.8263999999</v>
      </c>
      <c r="W213" s="4">
        <v>236012.13459999999</v>
      </c>
      <c r="X213" s="4">
        <v>42406757.216799997</v>
      </c>
      <c r="Y213" s="5">
        <f t="shared" si="40"/>
        <v>131367877.01030001</v>
      </c>
    </row>
    <row r="214" spans="1:25" ht="24.95" customHeight="1" x14ac:dyDescent="0.2">
      <c r="A214" s="146"/>
      <c r="B214" s="143"/>
      <c r="C214" s="1">
        <v>12</v>
      </c>
      <c r="D214" s="4" t="s">
        <v>272</v>
      </c>
      <c r="E214" s="4">
        <v>73366532.634399995</v>
      </c>
      <c r="F214" s="4">
        <f t="shared" si="42"/>
        <v>-6627083.4100000001</v>
      </c>
      <c r="G214" s="4">
        <v>14567247.285399999</v>
      </c>
      <c r="H214" s="4">
        <v>4651100.6657999996</v>
      </c>
      <c r="I214" s="4">
        <v>1495735.7620999999</v>
      </c>
      <c r="J214" s="4">
        <v>232864.78099999999</v>
      </c>
      <c r="K214" s="4">
        <v>43735817.775700003</v>
      </c>
      <c r="L214" s="5">
        <f t="shared" si="35"/>
        <v>131422215.49440001</v>
      </c>
      <c r="M214" s="7"/>
      <c r="N214" s="150"/>
      <c r="O214" s="143"/>
      <c r="P214" s="8">
        <v>9</v>
      </c>
      <c r="Q214" s="4" t="s">
        <v>873</v>
      </c>
      <c r="R214" s="4">
        <v>89396641.133200005</v>
      </c>
      <c r="S214" s="4">
        <f t="shared" si="44"/>
        <v>-6627083.4100000001</v>
      </c>
      <c r="T214" s="4">
        <v>17750095.733100001</v>
      </c>
      <c r="U214" s="4">
        <v>5667335.8024000004</v>
      </c>
      <c r="V214" s="4">
        <v>1822544.2631000001</v>
      </c>
      <c r="W214" s="4">
        <v>283744.2156</v>
      </c>
      <c r="X214" s="4">
        <v>47456569.877599999</v>
      </c>
      <c r="Y214" s="5">
        <f t="shared" si="40"/>
        <v>155749847.61500001</v>
      </c>
    </row>
    <row r="215" spans="1:25" ht="24.95" customHeight="1" x14ac:dyDescent="0.2">
      <c r="A215" s="146"/>
      <c r="B215" s="143"/>
      <c r="C215" s="1">
        <v>13</v>
      </c>
      <c r="D215" s="4" t="s">
        <v>273</v>
      </c>
      <c r="E215" s="4">
        <v>67202160.570099995</v>
      </c>
      <c r="F215" s="4">
        <f t="shared" si="42"/>
        <v>-6627083.4100000001</v>
      </c>
      <c r="G215" s="4">
        <v>13343284.137700001</v>
      </c>
      <c r="H215" s="4">
        <v>4260307.8344999999</v>
      </c>
      <c r="I215" s="4">
        <v>1370061.6786</v>
      </c>
      <c r="J215" s="4">
        <v>213299.1139</v>
      </c>
      <c r="K215" s="4">
        <v>42033431.509599999</v>
      </c>
      <c r="L215" s="5">
        <f t="shared" si="35"/>
        <v>121795461.43440001</v>
      </c>
      <c r="M215" s="7"/>
      <c r="N215" s="150"/>
      <c r="O215" s="143"/>
      <c r="P215" s="8">
        <v>10</v>
      </c>
      <c r="Q215" s="4" t="s">
        <v>874</v>
      </c>
      <c r="R215" s="4">
        <v>97006326.033099994</v>
      </c>
      <c r="S215" s="4">
        <f t="shared" si="44"/>
        <v>-6627083.4100000001</v>
      </c>
      <c r="T215" s="4">
        <v>19261032.092300002</v>
      </c>
      <c r="U215" s="4">
        <v>6149754.8186999997</v>
      </c>
      <c r="V215" s="4">
        <v>1977684.1809</v>
      </c>
      <c r="W215" s="4">
        <v>307897.29389999999</v>
      </c>
      <c r="X215" s="4">
        <v>52489796.270800002</v>
      </c>
      <c r="Y215" s="5">
        <f t="shared" si="40"/>
        <v>170565407.27970001</v>
      </c>
    </row>
    <row r="216" spans="1:25" ht="24.95" customHeight="1" x14ac:dyDescent="0.2">
      <c r="A216" s="146"/>
      <c r="B216" s="143"/>
      <c r="C216" s="1">
        <v>14</v>
      </c>
      <c r="D216" s="4" t="s">
        <v>274</v>
      </c>
      <c r="E216" s="4">
        <v>65815447.353399999</v>
      </c>
      <c r="F216" s="4">
        <f t="shared" si="42"/>
        <v>-6627083.4100000001</v>
      </c>
      <c r="G216" s="4">
        <v>13067946.1379</v>
      </c>
      <c r="H216" s="4">
        <v>4172396.5957999998</v>
      </c>
      <c r="I216" s="4">
        <v>1341790.5245000001</v>
      </c>
      <c r="J216" s="4">
        <v>208897.6974</v>
      </c>
      <c r="K216" s="4">
        <v>40735379.626599997</v>
      </c>
      <c r="L216" s="5">
        <f t="shared" si="35"/>
        <v>118714774.52559999</v>
      </c>
      <c r="M216" s="7"/>
      <c r="N216" s="150"/>
      <c r="O216" s="143"/>
      <c r="P216" s="8">
        <v>11</v>
      </c>
      <c r="Q216" s="4" t="s">
        <v>875</v>
      </c>
      <c r="R216" s="4">
        <v>74224320.222800002</v>
      </c>
      <c r="S216" s="4">
        <f t="shared" si="44"/>
        <v>-6627083.4100000001</v>
      </c>
      <c r="T216" s="4">
        <v>14737564.7785</v>
      </c>
      <c r="U216" s="4">
        <v>4705480.4528999999</v>
      </c>
      <c r="V216" s="4">
        <v>1513223.6211000001</v>
      </c>
      <c r="W216" s="4">
        <v>235587.39180000001</v>
      </c>
      <c r="X216" s="4">
        <v>40523245.380400002</v>
      </c>
      <c r="Y216" s="5">
        <f t="shared" si="40"/>
        <v>129312338.4375</v>
      </c>
    </row>
    <row r="217" spans="1:25" ht="24.95" customHeight="1" x14ac:dyDescent="0.2">
      <c r="A217" s="146"/>
      <c r="B217" s="143"/>
      <c r="C217" s="1">
        <v>15</v>
      </c>
      <c r="D217" s="4" t="s">
        <v>275</v>
      </c>
      <c r="E217" s="4">
        <v>71417351.595400006</v>
      </c>
      <c r="F217" s="4">
        <f t="shared" si="42"/>
        <v>-6627083.4100000001</v>
      </c>
      <c r="G217" s="4">
        <v>14180228.8291</v>
      </c>
      <c r="H217" s="4">
        <v>4527531.5546000004</v>
      </c>
      <c r="I217" s="4">
        <v>1455997.4824999999</v>
      </c>
      <c r="J217" s="4">
        <v>226678.0961</v>
      </c>
      <c r="K217" s="4">
        <v>43760344.2777</v>
      </c>
      <c r="L217" s="5">
        <f t="shared" si="35"/>
        <v>128941048.42540002</v>
      </c>
      <c r="M217" s="7"/>
      <c r="N217" s="150"/>
      <c r="O217" s="143"/>
      <c r="P217" s="8">
        <v>12</v>
      </c>
      <c r="Q217" s="4" t="s">
        <v>876</v>
      </c>
      <c r="R217" s="4">
        <v>76827036.711300001</v>
      </c>
      <c r="S217" s="4">
        <f t="shared" si="44"/>
        <v>-6627083.4100000001</v>
      </c>
      <c r="T217" s="4">
        <v>15254345.568600001</v>
      </c>
      <c r="U217" s="4">
        <v>4870480.7051999997</v>
      </c>
      <c r="V217" s="4">
        <v>1566285.6370999999</v>
      </c>
      <c r="W217" s="4">
        <v>243848.39290000001</v>
      </c>
      <c r="X217" s="4">
        <v>42101763.989100002</v>
      </c>
      <c r="Y217" s="5">
        <f t="shared" si="40"/>
        <v>134236677.59420002</v>
      </c>
    </row>
    <row r="218" spans="1:25" ht="24.95" customHeight="1" x14ac:dyDescent="0.2">
      <c r="A218" s="146"/>
      <c r="B218" s="143"/>
      <c r="C218" s="1">
        <v>16</v>
      </c>
      <c r="D218" s="4" t="s">
        <v>276</v>
      </c>
      <c r="E218" s="4">
        <v>58979490.787299998</v>
      </c>
      <c r="F218" s="4">
        <f t="shared" si="42"/>
        <v>-6627083.4100000001</v>
      </c>
      <c r="G218" s="4">
        <v>11710636.937799999</v>
      </c>
      <c r="H218" s="4">
        <v>3739028.3964999998</v>
      </c>
      <c r="I218" s="4">
        <v>1202424.7356</v>
      </c>
      <c r="J218" s="4">
        <v>187200.42660000001</v>
      </c>
      <c r="K218" s="4">
        <v>36535083.827299997</v>
      </c>
      <c r="L218" s="5">
        <f t="shared" si="35"/>
        <v>105726781.70109998</v>
      </c>
      <c r="M218" s="7"/>
      <c r="N218" s="150"/>
      <c r="O218" s="143"/>
      <c r="P218" s="8">
        <v>13</v>
      </c>
      <c r="Q218" s="4" t="s">
        <v>877</v>
      </c>
      <c r="R218" s="4">
        <v>71396624.517000005</v>
      </c>
      <c r="S218" s="4">
        <f t="shared" si="44"/>
        <v>-6627083.4100000001</v>
      </c>
      <c r="T218" s="4">
        <v>14176113.376700001</v>
      </c>
      <c r="U218" s="4">
        <v>4526217.5532</v>
      </c>
      <c r="V218" s="4">
        <v>1455574.9161</v>
      </c>
      <c r="W218" s="4">
        <v>226612.30850000001</v>
      </c>
      <c r="X218" s="4">
        <v>39657583.375699997</v>
      </c>
      <c r="Y218" s="5">
        <f t="shared" si="40"/>
        <v>124811642.63720001</v>
      </c>
    </row>
    <row r="219" spans="1:25" ht="24.95" customHeight="1" x14ac:dyDescent="0.2">
      <c r="A219" s="146"/>
      <c r="B219" s="143"/>
      <c r="C219" s="1">
        <v>17</v>
      </c>
      <c r="D219" s="4" t="s">
        <v>277</v>
      </c>
      <c r="E219" s="4">
        <v>74289228.215299994</v>
      </c>
      <c r="F219" s="4">
        <f t="shared" si="42"/>
        <v>-6627083.4100000001</v>
      </c>
      <c r="G219" s="4">
        <v>14750452.545499999</v>
      </c>
      <c r="H219" s="4">
        <v>4709595.3210000005</v>
      </c>
      <c r="I219" s="4">
        <v>1514546.9110999999</v>
      </c>
      <c r="J219" s="4">
        <v>235793.4093</v>
      </c>
      <c r="K219" s="4">
        <v>45726434.5524</v>
      </c>
      <c r="L219" s="5">
        <f t="shared" si="35"/>
        <v>134598967.54459998</v>
      </c>
      <c r="M219" s="7"/>
      <c r="N219" s="150"/>
      <c r="O219" s="143"/>
      <c r="P219" s="8">
        <v>14</v>
      </c>
      <c r="Q219" s="4" t="s">
        <v>642</v>
      </c>
      <c r="R219" s="4">
        <v>89291221.727200001</v>
      </c>
      <c r="S219" s="4">
        <f t="shared" si="44"/>
        <v>-6627083.4100000001</v>
      </c>
      <c r="T219" s="4">
        <v>17729164.247099999</v>
      </c>
      <c r="U219" s="4">
        <v>5660652.6969999997</v>
      </c>
      <c r="V219" s="4">
        <v>1820395.0600999999</v>
      </c>
      <c r="W219" s="4">
        <v>283409.6153</v>
      </c>
      <c r="X219" s="4">
        <v>47173015.282899998</v>
      </c>
      <c r="Y219" s="5">
        <f t="shared" si="40"/>
        <v>155330775.21959999</v>
      </c>
    </row>
    <row r="220" spans="1:25" ht="24.95" customHeight="1" x14ac:dyDescent="0.2">
      <c r="A220" s="146"/>
      <c r="B220" s="143"/>
      <c r="C220" s="1">
        <v>18</v>
      </c>
      <c r="D220" s="4" t="s">
        <v>278</v>
      </c>
      <c r="E220" s="4">
        <v>78107429.617400005</v>
      </c>
      <c r="F220" s="4">
        <f t="shared" si="42"/>
        <v>-6627083.4100000001</v>
      </c>
      <c r="G220" s="4">
        <v>15508573.2037</v>
      </c>
      <c r="H220" s="4">
        <v>4951651.7253</v>
      </c>
      <c r="I220" s="4">
        <v>1592389.2212</v>
      </c>
      <c r="J220" s="4">
        <v>247912.34959999999</v>
      </c>
      <c r="K220" s="4">
        <v>43209644.906199999</v>
      </c>
      <c r="L220" s="5">
        <f t="shared" si="35"/>
        <v>136990517.61340001</v>
      </c>
      <c r="M220" s="7"/>
      <c r="N220" s="150"/>
      <c r="O220" s="143"/>
      <c r="P220" s="8">
        <v>15</v>
      </c>
      <c r="Q220" s="4" t="s">
        <v>643</v>
      </c>
      <c r="R220" s="4">
        <v>59259770.004500002</v>
      </c>
      <c r="S220" s="4">
        <f t="shared" si="44"/>
        <v>-6627083.4100000001</v>
      </c>
      <c r="T220" s="4">
        <v>11766287.6073</v>
      </c>
      <c r="U220" s="4">
        <v>3756796.8095</v>
      </c>
      <c r="V220" s="4">
        <v>1208138.8348000001</v>
      </c>
      <c r="W220" s="4">
        <v>188090.03049999999</v>
      </c>
      <c r="X220" s="4">
        <v>33445849.740400001</v>
      </c>
      <c r="Y220" s="5">
        <f t="shared" si="40"/>
        <v>102997849.617</v>
      </c>
    </row>
    <row r="221" spans="1:25" ht="24.95" customHeight="1" x14ac:dyDescent="0.2">
      <c r="A221" s="146"/>
      <c r="B221" s="143"/>
      <c r="C221" s="1">
        <v>19</v>
      </c>
      <c r="D221" s="4" t="s">
        <v>279</v>
      </c>
      <c r="E221" s="4">
        <v>102006029.6552</v>
      </c>
      <c r="F221" s="4">
        <f t="shared" si="42"/>
        <v>-6627083.4100000001</v>
      </c>
      <c r="G221" s="4">
        <v>20253745.205499999</v>
      </c>
      <c r="H221" s="4">
        <v>6466713.0285999998</v>
      </c>
      <c r="I221" s="4">
        <v>2079613.9742999999</v>
      </c>
      <c r="J221" s="4">
        <v>323766.31280000001</v>
      </c>
      <c r="K221" s="4">
        <v>58884285.2848</v>
      </c>
      <c r="L221" s="5">
        <f t="shared" si="35"/>
        <v>183387070.05120003</v>
      </c>
      <c r="M221" s="7"/>
      <c r="N221" s="150"/>
      <c r="O221" s="143"/>
      <c r="P221" s="8">
        <v>16</v>
      </c>
      <c r="Q221" s="4" t="s">
        <v>644</v>
      </c>
      <c r="R221" s="4">
        <v>97940270.006899998</v>
      </c>
      <c r="S221" s="4">
        <f t="shared" si="44"/>
        <v>-6627083.4100000001</v>
      </c>
      <c r="T221" s="4">
        <v>19446470.770199999</v>
      </c>
      <c r="U221" s="4">
        <v>6208962.5702999998</v>
      </c>
      <c r="V221" s="4">
        <v>1996724.6528</v>
      </c>
      <c r="W221" s="4">
        <v>310861.62459999998</v>
      </c>
      <c r="X221" s="4">
        <v>51877251.295299999</v>
      </c>
      <c r="Y221" s="5">
        <f t="shared" si="40"/>
        <v>171153457.51009998</v>
      </c>
    </row>
    <row r="222" spans="1:25" ht="24.95" customHeight="1" x14ac:dyDescent="0.2">
      <c r="A222" s="146"/>
      <c r="B222" s="143"/>
      <c r="C222" s="1">
        <v>20</v>
      </c>
      <c r="D222" s="4" t="s">
        <v>280</v>
      </c>
      <c r="E222" s="4">
        <v>80861755.942300007</v>
      </c>
      <c r="F222" s="4">
        <f t="shared" si="42"/>
        <v>-6627083.4100000001</v>
      </c>
      <c r="G222" s="4">
        <v>16055456.7927</v>
      </c>
      <c r="H222" s="4">
        <v>5126263.3437999999</v>
      </c>
      <c r="I222" s="4">
        <v>1648542.1322999999</v>
      </c>
      <c r="J222" s="4">
        <v>256654.55910000001</v>
      </c>
      <c r="K222" s="4">
        <v>49404351.149800003</v>
      </c>
      <c r="L222" s="5">
        <f t="shared" si="35"/>
        <v>146725940.51000002</v>
      </c>
      <c r="M222" s="7"/>
      <c r="N222" s="150"/>
      <c r="O222" s="143"/>
      <c r="P222" s="8">
        <v>17</v>
      </c>
      <c r="Q222" s="4" t="s">
        <v>645</v>
      </c>
      <c r="R222" s="4">
        <v>78913287.1699</v>
      </c>
      <c r="S222" s="4">
        <f t="shared" si="44"/>
        <v>-6627083.4100000001</v>
      </c>
      <c r="T222" s="4">
        <v>15668579.7601</v>
      </c>
      <c r="U222" s="4">
        <v>5002739.3870000001</v>
      </c>
      <c r="V222" s="4">
        <v>1608818.3737999999</v>
      </c>
      <c r="W222" s="4">
        <v>250470.13500000001</v>
      </c>
      <c r="X222" s="4">
        <v>39634203.796499997</v>
      </c>
      <c r="Y222" s="5">
        <f t="shared" si="40"/>
        <v>134451015.2123</v>
      </c>
    </row>
    <row r="223" spans="1:25" ht="24.95" customHeight="1" x14ac:dyDescent="0.2">
      <c r="A223" s="146"/>
      <c r="B223" s="143"/>
      <c r="C223" s="1">
        <v>21</v>
      </c>
      <c r="D223" s="4" t="s">
        <v>281</v>
      </c>
      <c r="E223" s="4">
        <v>64130553.3332</v>
      </c>
      <c r="F223" s="4">
        <f t="shared" si="42"/>
        <v>-6627083.4100000001</v>
      </c>
      <c r="G223" s="4">
        <v>12733403.030099999</v>
      </c>
      <c r="H223" s="4">
        <v>4065582.0658</v>
      </c>
      <c r="I223" s="4">
        <v>1307440.3086000001</v>
      </c>
      <c r="J223" s="4">
        <v>203549.85740000001</v>
      </c>
      <c r="K223" s="4">
        <v>41183032.399999999</v>
      </c>
      <c r="L223" s="5">
        <f t="shared" si="35"/>
        <v>116996477.5851</v>
      </c>
      <c r="M223" s="7"/>
      <c r="N223" s="151"/>
      <c r="O223" s="144"/>
      <c r="P223" s="8">
        <v>18</v>
      </c>
      <c r="Q223" s="4" t="s">
        <v>646</v>
      </c>
      <c r="R223" s="4">
        <v>92586193.433799997</v>
      </c>
      <c r="S223" s="4">
        <f t="shared" si="44"/>
        <v>-6627083.4100000001</v>
      </c>
      <c r="T223" s="4">
        <v>18383395.351100001</v>
      </c>
      <c r="U223" s="4">
        <v>5869538.7456</v>
      </c>
      <c r="V223" s="4">
        <v>1887570.1989</v>
      </c>
      <c r="W223" s="4">
        <v>293867.82880000002</v>
      </c>
      <c r="X223" s="4">
        <v>46161517.638700001</v>
      </c>
      <c r="Y223" s="5">
        <f t="shared" si="40"/>
        <v>158554999.78689998</v>
      </c>
    </row>
    <row r="224" spans="1:25" ht="24.95" customHeight="1" x14ac:dyDescent="0.2">
      <c r="A224" s="146"/>
      <c r="B224" s="143"/>
      <c r="C224" s="1">
        <v>22</v>
      </c>
      <c r="D224" s="4" t="s">
        <v>282</v>
      </c>
      <c r="E224" s="4">
        <v>75352546.251699999</v>
      </c>
      <c r="F224" s="4">
        <f t="shared" si="42"/>
        <v>-6627083.4100000001</v>
      </c>
      <c r="G224" s="4">
        <v>14961579.0118</v>
      </c>
      <c r="H224" s="4">
        <v>4777004.7929999996</v>
      </c>
      <c r="I224" s="4">
        <v>1536224.9537</v>
      </c>
      <c r="J224" s="4">
        <v>239168.37210000001</v>
      </c>
      <c r="K224" s="4">
        <v>47454229.568800002</v>
      </c>
      <c r="L224" s="5">
        <f t="shared" si="35"/>
        <v>137693669.54110003</v>
      </c>
      <c r="M224" s="7"/>
      <c r="N224" s="14"/>
      <c r="O224" s="147" t="s">
        <v>853</v>
      </c>
      <c r="P224" s="148"/>
      <c r="Q224" s="10"/>
      <c r="R224" s="10">
        <f>SUM(R206:R223)</f>
        <v>1468444014.0612998</v>
      </c>
      <c r="S224" s="10">
        <f t="shared" ref="S224:X224" si="45">SUM(S206:S223)</f>
        <v>-119287501.37999997</v>
      </c>
      <c r="T224" s="10">
        <f t="shared" si="45"/>
        <v>291566008.49800009</v>
      </c>
      <c r="U224" s="10">
        <f t="shared" si="45"/>
        <v>93092595.305899993</v>
      </c>
      <c r="V224" s="10">
        <f t="shared" si="45"/>
        <v>29937413.526900005</v>
      </c>
      <c r="W224" s="10">
        <f t="shared" si="45"/>
        <v>4660829.4192999993</v>
      </c>
      <c r="X224" s="10">
        <f t="shared" si="45"/>
        <v>786889833.79839993</v>
      </c>
      <c r="Y224" s="10">
        <f>SUM(Y206:Y223)</f>
        <v>2555303193.2298002</v>
      </c>
    </row>
    <row r="225" spans="1:25" ht="24.95" customHeight="1" x14ac:dyDescent="0.2">
      <c r="A225" s="146"/>
      <c r="B225" s="143"/>
      <c r="C225" s="1">
        <v>23</v>
      </c>
      <c r="D225" s="4" t="s">
        <v>283</v>
      </c>
      <c r="E225" s="4">
        <v>93641548.248799995</v>
      </c>
      <c r="F225" s="4">
        <f t="shared" si="42"/>
        <v>-6627083.4100000001</v>
      </c>
      <c r="G225" s="4">
        <v>18592940.684900001</v>
      </c>
      <c r="H225" s="4">
        <v>5936443.3859999999</v>
      </c>
      <c r="I225" s="4">
        <v>1909085.8939</v>
      </c>
      <c r="J225" s="4">
        <v>297217.51650000003</v>
      </c>
      <c r="K225" s="4">
        <v>57330557.852499999</v>
      </c>
      <c r="L225" s="5">
        <f t="shared" si="35"/>
        <v>171080710.1726</v>
      </c>
      <c r="M225" s="7"/>
      <c r="N225" s="149">
        <v>29</v>
      </c>
      <c r="O225" s="142" t="s">
        <v>939</v>
      </c>
      <c r="P225" s="8">
        <v>1</v>
      </c>
      <c r="Q225" s="4" t="s">
        <v>647</v>
      </c>
      <c r="R225" s="4">
        <v>57862040.038400002</v>
      </c>
      <c r="S225" s="4">
        <f t="shared" ref="S225:S253" si="46">-6627083.41</f>
        <v>-6627083.4100000001</v>
      </c>
      <c r="T225" s="4">
        <v>11488762.183599999</v>
      </c>
      <c r="U225" s="4">
        <v>3668187.1595000001</v>
      </c>
      <c r="V225" s="4">
        <v>1179643.0804000001</v>
      </c>
      <c r="W225" s="4">
        <v>183653.64689999999</v>
      </c>
      <c r="X225" s="4">
        <v>33776355.366499998</v>
      </c>
      <c r="Y225" s="5">
        <f t="shared" si="40"/>
        <v>101531558.06529999</v>
      </c>
    </row>
    <row r="226" spans="1:25" ht="24.95" customHeight="1" x14ac:dyDescent="0.2">
      <c r="A226" s="146"/>
      <c r="B226" s="143"/>
      <c r="C226" s="1">
        <v>24</v>
      </c>
      <c r="D226" s="4" t="s">
        <v>284</v>
      </c>
      <c r="E226" s="4">
        <v>77061506.761800006</v>
      </c>
      <c r="F226" s="4">
        <f t="shared" si="42"/>
        <v>-6627083.4100000001</v>
      </c>
      <c r="G226" s="4">
        <v>15300900.6269</v>
      </c>
      <c r="H226" s="4">
        <v>4885345.0278000003</v>
      </c>
      <c r="I226" s="4">
        <v>1571065.8171999999</v>
      </c>
      <c r="J226" s="4">
        <v>244592.59899999999</v>
      </c>
      <c r="K226" s="4">
        <v>42674914.228399999</v>
      </c>
      <c r="L226" s="5">
        <f t="shared" si="35"/>
        <v>135111241.65110001</v>
      </c>
      <c r="M226" s="7"/>
      <c r="N226" s="150"/>
      <c r="O226" s="143"/>
      <c r="P226" s="8">
        <v>2</v>
      </c>
      <c r="Q226" s="4" t="s">
        <v>648</v>
      </c>
      <c r="R226" s="4">
        <v>58024351.068400003</v>
      </c>
      <c r="S226" s="4">
        <f t="shared" si="46"/>
        <v>-6627083.4100000001</v>
      </c>
      <c r="T226" s="4">
        <v>11520989.751499999</v>
      </c>
      <c r="U226" s="4">
        <v>3678476.9322000002</v>
      </c>
      <c r="V226" s="4">
        <v>1182952.1425000001</v>
      </c>
      <c r="W226" s="4">
        <v>184168.82079999999</v>
      </c>
      <c r="X226" s="4">
        <v>33109905.021699999</v>
      </c>
      <c r="Y226" s="5">
        <f t="shared" si="40"/>
        <v>101073760.32709999</v>
      </c>
    </row>
    <row r="227" spans="1:25" ht="24.95" customHeight="1" x14ac:dyDescent="0.2">
      <c r="A227" s="146"/>
      <c r="B227" s="144"/>
      <c r="C227" s="1">
        <v>25</v>
      </c>
      <c r="D227" s="4" t="s">
        <v>285</v>
      </c>
      <c r="E227" s="4">
        <v>74005442.629999995</v>
      </c>
      <c r="F227" s="4">
        <f>-6627083.41</f>
        <v>-6627083.4100000001</v>
      </c>
      <c r="G227" s="4">
        <v>14694105.6711</v>
      </c>
      <c r="H227" s="4">
        <v>4691604.6204000004</v>
      </c>
      <c r="I227" s="4">
        <v>1508761.327</v>
      </c>
      <c r="J227" s="4">
        <v>234892.67610000001</v>
      </c>
      <c r="K227" s="4">
        <v>40855806.515799999</v>
      </c>
      <c r="L227" s="5">
        <f t="shared" si="35"/>
        <v>129363530.03040001</v>
      </c>
      <c r="M227" s="7"/>
      <c r="N227" s="150"/>
      <c r="O227" s="143"/>
      <c r="P227" s="8">
        <v>3</v>
      </c>
      <c r="Q227" s="4" t="s">
        <v>878</v>
      </c>
      <c r="R227" s="4">
        <v>72288594.850600004</v>
      </c>
      <c r="S227" s="4">
        <f t="shared" si="46"/>
        <v>-6627083.4100000001</v>
      </c>
      <c r="T227" s="4">
        <v>14353218.004000001</v>
      </c>
      <c r="U227" s="4">
        <v>4582764.3690999998</v>
      </c>
      <c r="V227" s="4">
        <v>1473759.6643999999</v>
      </c>
      <c r="W227" s="4">
        <v>229443.41519999999</v>
      </c>
      <c r="X227" s="4">
        <v>40322196.422499999</v>
      </c>
      <c r="Y227" s="5">
        <f t="shared" si="40"/>
        <v>126622893.31580001</v>
      </c>
    </row>
    <row r="228" spans="1:25" ht="24.95" customHeight="1" x14ac:dyDescent="0.2">
      <c r="A228" s="1"/>
      <c r="B228" s="147" t="s">
        <v>835</v>
      </c>
      <c r="C228" s="148"/>
      <c r="D228" s="10"/>
      <c r="E228" s="10">
        <f>SUM(E203:E227)</f>
        <v>1895151069.2220001</v>
      </c>
      <c r="F228" s="10">
        <f t="shared" ref="F228:K228" si="47">SUM(F203:F227)</f>
        <v>-165677085.24999994</v>
      </c>
      <c r="G228" s="10">
        <f t="shared" si="47"/>
        <v>376290568.4267</v>
      </c>
      <c r="H228" s="10">
        <f t="shared" si="47"/>
        <v>120143859.65089996</v>
      </c>
      <c r="I228" s="10">
        <f t="shared" si="47"/>
        <v>38636761.573600002</v>
      </c>
      <c r="J228" s="10">
        <f t="shared" si="47"/>
        <v>6015194.1601000009</v>
      </c>
      <c r="K228" s="10">
        <f t="shared" si="47"/>
        <v>1125620974.1347001</v>
      </c>
      <c r="L228" s="10">
        <f>SUM(L203:L227)</f>
        <v>3396181341.9180002</v>
      </c>
      <c r="M228" s="7"/>
      <c r="N228" s="150"/>
      <c r="O228" s="143"/>
      <c r="P228" s="8">
        <v>4</v>
      </c>
      <c r="Q228" s="4" t="s">
        <v>879</v>
      </c>
      <c r="R228" s="4">
        <v>63901520.036899999</v>
      </c>
      <c r="S228" s="4">
        <f t="shared" si="46"/>
        <v>-6627083.4100000001</v>
      </c>
      <c r="T228" s="4">
        <v>12687927.463199999</v>
      </c>
      <c r="U228" s="4">
        <v>4051062.4084000001</v>
      </c>
      <c r="V228" s="4">
        <v>1302770.9685</v>
      </c>
      <c r="W228" s="4">
        <v>202822.90760000001</v>
      </c>
      <c r="X228" s="4">
        <v>33745388.452200003</v>
      </c>
      <c r="Y228" s="5">
        <f t="shared" si="40"/>
        <v>109264408.82680002</v>
      </c>
    </row>
    <row r="229" spans="1:25" ht="24.95" customHeight="1" x14ac:dyDescent="0.2">
      <c r="A229" s="146">
        <v>11</v>
      </c>
      <c r="B229" s="142" t="s">
        <v>50</v>
      </c>
      <c r="C229" s="1">
        <v>1</v>
      </c>
      <c r="D229" s="4" t="s">
        <v>286</v>
      </c>
      <c r="E229" s="4">
        <v>84038136.3873</v>
      </c>
      <c r="F229" s="4">
        <f>-7467464.77</f>
        <v>-7467464.7699999996</v>
      </c>
      <c r="G229" s="4">
        <v>16686141.0809</v>
      </c>
      <c r="H229" s="4">
        <v>5327631.2518999996</v>
      </c>
      <c r="I229" s="4">
        <v>1713299.5312999999</v>
      </c>
      <c r="J229" s="4">
        <v>266736.36489999999</v>
      </c>
      <c r="K229" s="4">
        <v>43363062.239</v>
      </c>
      <c r="L229" s="5">
        <f t="shared" si="35"/>
        <v>143927542.0853</v>
      </c>
      <c r="M229" s="7"/>
      <c r="N229" s="150"/>
      <c r="O229" s="143"/>
      <c r="P229" s="8">
        <v>5</v>
      </c>
      <c r="Q229" s="4" t="s">
        <v>880</v>
      </c>
      <c r="R229" s="4">
        <v>60470887.973700002</v>
      </c>
      <c r="S229" s="4">
        <f t="shared" si="46"/>
        <v>-6627083.4100000001</v>
      </c>
      <c r="T229" s="4">
        <v>12006760.3994</v>
      </c>
      <c r="U229" s="4">
        <v>3833576.1173</v>
      </c>
      <c r="V229" s="4">
        <v>1232830.0992999999</v>
      </c>
      <c r="W229" s="4">
        <v>191934.10920000001</v>
      </c>
      <c r="X229" s="4">
        <v>33298000.353300001</v>
      </c>
      <c r="Y229" s="5">
        <f t="shared" si="40"/>
        <v>104406905.64220001</v>
      </c>
    </row>
    <row r="230" spans="1:25" ht="24.95" customHeight="1" x14ac:dyDescent="0.2">
      <c r="A230" s="146"/>
      <c r="B230" s="143"/>
      <c r="C230" s="1">
        <v>2</v>
      </c>
      <c r="D230" s="4" t="s">
        <v>287</v>
      </c>
      <c r="E230" s="4">
        <v>78911678.018099993</v>
      </c>
      <c r="F230" s="4">
        <f>-7416200.19</f>
        <v>-7416200.1900000004</v>
      </c>
      <c r="G230" s="4">
        <v>15668260.255999999</v>
      </c>
      <c r="H230" s="4">
        <v>5002637.3742000004</v>
      </c>
      <c r="I230" s="4">
        <v>1608785.5678000001</v>
      </c>
      <c r="J230" s="4">
        <v>250465.0275</v>
      </c>
      <c r="K230" s="4">
        <v>43794305.194399998</v>
      </c>
      <c r="L230" s="5">
        <f t="shared" si="35"/>
        <v>137819931.248</v>
      </c>
      <c r="M230" s="7"/>
      <c r="N230" s="150"/>
      <c r="O230" s="143"/>
      <c r="P230" s="8">
        <v>6</v>
      </c>
      <c r="Q230" s="4" t="s">
        <v>649</v>
      </c>
      <c r="R230" s="4">
        <v>68873371.246000007</v>
      </c>
      <c r="S230" s="4">
        <f t="shared" si="46"/>
        <v>-6627083.4100000001</v>
      </c>
      <c r="T230" s="4">
        <v>13675110.3574</v>
      </c>
      <c r="U230" s="4">
        <v>4366254.9034000002</v>
      </c>
      <c r="V230" s="4">
        <v>1404132.93</v>
      </c>
      <c r="W230" s="4">
        <v>218603.52309999999</v>
      </c>
      <c r="X230" s="4">
        <v>39348723.678900003</v>
      </c>
      <c r="Y230" s="5">
        <f t="shared" si="40"/>
        <v>121259113.22880003</v>
      </c>
    </row>
    <row r="231" spans="1:25" ht="24.95" customHeight="1" x14ac:dyDescent="0.2">
      <c r="A231" s="146"/>
      <c r="B231" s="143"/>
      <c r="C231" s="1">
        <v>3</v>
      </c>
      <c r="D231" s="4" t="s">
        <v>864</v>
      </c>
      <c r="E231" s="4">
        <v>79590998.144400001</v>
      </c>
      <c r="F231" s="4">
        <f>-7422993.39</f>
        <v>-7422993.3899999997</v>
      </c>
      <c r="G231" s="4">
        <v>15803142.250700001</v>
      </c>
      <c r="H231" s="4">
        <v>5045703.1452000001</v>
      </c>
      <c r="I231" s="4">
        <v>1622634.9807</v>
      </c>
      <c r="J231" s="4">
        <v>252621.18410000001</v>
      </c>
      <c r="K231" s="4">
        <v>43834976.8398</v>
      </c>
      <c r="L231" s="5">
        <f t="shared" si="35"/>
        <v>138727083.15490001</v>
      </c>
      <c r="M231" s="7"/>
      <c r="N231" s="150"/>
      <c r="O231" s="143"/>
      <c r="P231" s="8">
        <v>7</v>
      </c>
      <c r="Q231" s="4" t="s">
        <v>650</v>
      </c>
      <c r="R231" s="4">
        <v>57726118.0691</v>
      </c>
      <c r="S231" s="4">
        <f t="shared" si="46"/>
        <v>-6627083.4100000001</v>
      </c>
      <c r="T231" s="4">
        <v>11461774.2797</v>
      </c>
      <c r="U231" s="4">
        <v>3659570.3319000001</v>
      </c>
      <c r="V231" s="4">
        <v>1176872.0164999999</v>
      </c>
      <c r="W231" s="4">
        <v>183222.2317</v>
      </c>
      <c r="X231" s="4">
        <v>34449863.6976</v>
      </c>
      <c r="Y231" s="5">
        <f t="shared" si="40"/>
        <v>102030337.21649998</v>
      </c>
    </row>
    <row r="232" spans="1:25" ht="24.95" customHeight="1" x14ac:dyDescent="0.2">
      <c r="A232" s="146"/>
      <c r="B232" s="143"/>
      <c r="C232" s="1">
        <v>4</v>
      </c>
      <c r="D232" s="4" t="s">
        <v>50</v>
      </c>
      <c r="E232" s="4">
        <v>76747962.091700003</v>
      </c>
      <c r="F232" s="4">
        <f>-7394563.03</f>
        <v>-7394563.0300000003</v>
      </c>
      <c r="G232" s="4">
        <v>15238644.955600001</v>
      </c>
      <c r="H232" s="4">
        <v>4865467.7380999997</v>
      </c>
      <c r="I232" s="4">
        <v>1564673.5296</v>
      </c>
      <c r="J232" s="4">
        <v>243597.41070000001</v>
      </c>
      <c r="K232" s="4">
        <v>41167499.188600004</v>
      </c>
      <c r="L232" s="5">
        <f t="shared" si="35"/>
        <v>132433281.88429999</v>
      </c>
      <c r="M232" s="7"/>
      <c r="N232" s="150"/>
      <c r="O232" s="143"/>
      <c r="P232" s="8">
        <v>8</v>
      </c>
      <c r="Q232" s="4" t="s">
        <v>651</v>
      </c>
      <c r="R232" s="4">
        <v>59951537.160999998</v>
      </c>
      <c r="S232" s="4">
        <f t="shared" si="46"/>
        <v>-6627083.4100000001</v>
      </c>
      <c r="T232" s="4">
        <v>11903641.0145</v>
      </c>
      <c r="U232" s="4">
        <v>3800651.6649000002</v>
      </c>
      <c r="V232" s="4">
        <v>1222242.0074</v>
      </c>
      <c r="W232" s="4">
        <v>190285.69390000001</v>
      </c>
      <c r="X232" s="4">
        <v>33762062.944499999</v>
      </c>
      <c r="Y232" s="5">
        <f t="shared" si="40"/>
        <v>104203337.07620001</v>
      </c>
    </row>
    <row r="233" spans="1:25" ht="24.95" customHeight="1" x14ac:dyDescent="0.2">
      <c r="A233" s="146"/>
      <c r="B233" s="143"/>
      <c r="C233" s="1">
        <v>5</v>
      </c>
      <c r="D233" s="4" t="s">
        <v>288</v>
      </c>
      <c r="E233" s="4">
        <v>76498910.729900002</v>
      </c>
      <c r="F233" s="4">
        <f>-7392072.52</f>
        <v>-7392072.5199999996</v>
      </c>
      <c r="G233" s="4">
        <v>15189194.7138</v>
      </c>
      <c r="H233" s="4">
        <v>4849679.0274</v>
      </c>
      <c r="I233" s="4">
        <v>1559596.0778999999</v>
      </c>
      <c r="J233" s="4">
        <v>242806.92370000001</v>
      </c>
      <c r="K233" s="4">
        <v>42824537.893600002</v>
      </c>
      <c r="L233" s="5">
        <f t="shared" si="35"/>
        <v>133772652.84630002</v>
      </c>
      <c r="M233" s="7"/>
      <c r="N233" s="150"/>
      <c r="O233" s="143"/>
      <c r="P233" s="8">
        <v>9</v>
      </c>
      <c r="Q233" s="4" t="s">
        <v>652</v>
      </c>
      <c r="R233" s="4">
        <v>58965311.510200001</v>
      </c>
      <c r="S233" s="4">
        <f t="shared" si="46"/>
        <v>-6627083.4100000001</v>
      </c>
      <c r="T233" s="4">
        <v>11707821.58</v>
      </c>
      <c r="U233" s="4">
        <v>3738129.4955000002</v>
      </c>
      <c r="V233" s="4">
        <v>1202135.6603000001</v>
      </c>
      <c r="W233" s="4">
        <v>187155.4216</v>
      </c>
      <c r="X233" s="4">
        <v>33620903.221000001</v>
      </c>
      <c r="Y233" s="5">
        <f t="shared" si="40"/>
        <v>102794373.4786</v>
      </c>
    </row>
    <row r="234" spans="1:25" ht="24.95" customHeight="1" x14ac:dyDescent="0.2">
      <c r="A234" s="146"/>
      <c r="B234" s="143"/>
      <c r="C234" s="1">
        <v>6</v>
      </c>
      <c r="D234" s="4" t="s">
        <v>289</v>
      </c>
      <c r="E234" s="4">
        <v>79512353.971200004</v>
      </c>
      <c r="F234" s="4">
        <f>-7422206.95</f>
        <v>-7422206.9500000002</v>
      </c>
      <c r="G234" s="4">
        <v>15787527.104699999</v>
      </c>
      <c r="H234" s="4">
        <v>5040717.4664000003</v>
      </c>
      <c r="I234" s="4">
        <v>1621031.6488000001</v>
      </c>
      <c r="J234" s="4">
        <v>252371.56820000001</v>
      </c>
      <c r="K234" s="4">
        <v>41729314.888400003</v>
      </c>
      <c r="L234" s="5">
        <f t="shared" si="35"/>
        <v>136521109.69770002</v>
      </c>
      <c r="M234" s="7"/>
      <c r="N234" s="150"/>
      <c r="O234" s="143"/>
      <c r="P234" s="8">
        <v>10</v>
      </c>
      <c r="Q234" s="4" t="s">
        <v>653</v>
      </c>
      <c r="R234" s="4">
        <v>66937280.539999999</v>
      </c>
      <c r="S234" s="4">
        <f t="shared" si="46"/>
        <v>-6627083.4100000001</v>
      </c>
      <c r="T234" s="4">
        <v>13290691.044299999</v>
      </c>
      <c r="U234" s="4">
        <v>4243515.6590999998</v>
      </c>
      <c r="V234" s="4">
        <v>1364661.5252</v>
      </c>
      <c r="W234" s="4">
        <v>212458.38680000001</v>
      </c>
      <c r="X234" s="4">
        <v>38756117.514399998</v>
      </c>
      <c r="Y234" s="5">
        <f t="shared" si="40"/>
        <v>118177641.25979999</v>
      </c>
    </row>
    <row r="235" spans="1:25" ht="24.95" customHeight="1" x14ac:dyDescent="0.2">
      <c r="A235" s="146"/>
      <c r="B235" s="143"/>
      <c r="C235" s="1">
        <v>7</v>
      </c>
      <c r="D235" s="4" t="s">
        <v>290</v>
      </c>
      <c r="E235" s="4">
        <v>92904128.380700007</v>
      </c>
      <c r="F235" s="4">
        <f>-7556124.69</f>
        <v>-7556124.6900000004</v>
      </c>
      <c r="G235" s="4">
        <v>18446522.7313</v>
      </c>
      <c r="H235" s="4">
        <v>5889694.3585999999</v>
      </c>
      <c r="I235" s="4">
        <v>1894051.9918</v>
      </c>
      <c r="J235" s="4">
        <v>294876.95179999998</v>
      </c>
      <c r="K235" s="4">
        <v>48910727.599699996</v>
      </c>
      <c r="L235" s="5">
        <f t="shared" si="35"/>
        <v>160783877.32390001</v>
      </c>
      <c r="M235" s="7"/>
      <c r="N235" s="150"/>
      <c r="O235" s="143"/>
      <c r="P235" s="8">
        <v>11</v>
      </c>
      <c r="Q235" s="4" t="s">
        <v>654</v>
      </c>
      <c r="R235" s="4">
        <v>70875242.031200007</v>
      </c>
      <c r="S235" s="4">
        <f t="shared" si="46"/>
        <v>-6627083.4100000001</v>
      </c>
      <c r="T235" s="4">
        <v>14072590.5942</v>
      </c>
      <c r="U235" s="4">
        <v>4493164.3021</v>
      </c>
      <c r="V235" s="4">
        <v>1444945.4043000001</v>
      </c>
      <c r="W235" s="4">
        <v>224957.4448</v>
      </c>
      <c r="X235" s="4">
        <v>41809843.459200002</v>
      </c>
      <c r="Y235" s="5">
        <f t="shared" si="40"/>
        <v>126293659.82580003</v>
      </c>
    </row>
    <row r="236" spans="1:25" ht="24.95" customHeight="1" x14ac:dyDescent="0.2">
      <c r="A236" s="146"/>
      <c r="B236" s="143"/>
      <c r="C236" s="1">
        <v>8</v>
      </c>
      <c r="D236" s="4" t="s">
        <v>291</v>
      </c>
      <c r="E236" s="4">
        <v>82292001.708100006</v>
      </c>
      <c r="F236" s="4">
        <f>-7450003.43</f>
        <v>-7450003.4299999997</v>
      </c>
      <c r="G236" s="4">
        <v>16339438.371200001</v>
      </c>
      <c r="H236" s="4">
        <v>5216934.3459000001</v>
      </c>
      <c r="I236" s="4">
        <v>1677700.7918</v>
      </c>
      <c r="J236" s="4">
        <v>261194.1476</v>
      </c>
      <c r="K236" s="4">
        <v>43303510.480599999</v>
      </c>
      <c r="L236" s="5">
        <f t="shared" si="35"/>
        <v>141640776.4152</v>
      </c>
      <c r="M236" s="7"/>
      <c r="N236" s="150"/>
      <c r="O236" s="143"/>
      <c r="P236" s="8">
        <v>12</v>
      </c>
      <c r="Q236" s="4" t="s">
        <v>655</v>
      </c>
      <c r="R236" s="4">
        <v>81915446.792699993</v>
      </c>
      <c r="S236" s="4">
        <f t="shared" si="46"/>
        <v>-6627083.4100000001</v>
      </c>
      <c r="T236" s="4">
        <v>16264671.7389</v>
      </c>
      <c r="U236" s="4">
        <v>5193062.4965000004</v>
      </c>
      <c r="V236" s="4">
        <v>1670023.9038</v>
      </c>
      <c r="W236" s="4">
        <v>259998.96530000001</v>
      </c>
      <c r="X236" s="4">
        <v>43647831.2848</v>
      </c>
      <c r="Y236" s="5">
        <f t="shared" si="40"/>
        <v>142323951.77199998</v>
      </c>
    </row>
    <row r="237" spans="1:25" ht="24.95" customHeight="1" x14ac:dyDescent="0.2">
      <c r="A237" s="146"/>
      <c r="B237" s="143"/>
      <c r="C237" s="1">
        <v>9</v>
      </c>
      <c r="D237" s="4" t="s">
        <v>292</v>
      </c>
      <c r="E237" s="4">
        <v>74454545.829799995</v>
      </c>
      <c r="F237" s="4">
        <f>-7371628.87</f>
        <v>-7371628.8700000001</v>
      </c>
      <c r="G237" s="4">
        <v>14783277.083900001</v>
      </c>
      <c r="H237" s="4">
        <v>4720075.6973000001</v>
      </c>
      <c r="I237" s="4">
        <v>1517917.2690000001</v>
      </c>
      <c r="J237" s="4">
        <v>236318.12599999999</v>
      </c>
      <c r="K237" s="4">
        <v>40645384.6611</v>
      </c>
      <c r="L237" s="5">
        <f t="shared" si="35"/>
        <v>128985889.79709999</v>
      </c>
      <c r="M237" s="7"/>
      <c r="N237" s="150"/>
      <c r="O237" s="143"/>
      <c r="P237" s="8">
        <v>13</v>
      </c>
      <c r="Q237" s="4" t="s">
        <v>656</v>
      </c>
      <c r="R237" s="4">
        <v>76357012.007300004</v>
      </c>
      <c r="S237" s="4">
        <f t="shared" si="46"/>
        <v>-6627083.4100000001</v>
      </c>
      <c r="T237" s="4">
        <v>15161020.099300001</v>
      </c>
      <c r="U237" s="4">
        <v>4840683.3011999996</v>
      </c>
      <c r="V237" s="4">
        <v>1556703.1649</v>
      </c>
      <c r="W237" s="4">
        <v>242356.53829999999</v>
      </c>
      <c r="X237" s="4">
        <v>40613514.802000001</v>
      </c>
      <c r="Y237" s="5">
        <f t="shared" si="40"/>
        <v>132144206.50300001</v>
      </c>
    </row>
    <row r="238" spans="1:25" ht="24.95" customHeight="1" x14ac:dyDescent="0.2">
      <c r="A238" s="146"/>
      <c r="B238" s="143"/>
      <c r="C238" s="1">
        <v>10</v>
      </c>
      <c r="D238" s="4" t="s">
        <v>293</v>
      </c>
      <c r="E238" s="4">
        <v>103417042.0746</v>
      </c>
      <c r="F238" s="4">
        <f>-7661253.83</f>
        <v>-7661253.8300000001</v>
      </c>
      <c r="G238" s="4">
        <v>20533907.9186</v>
      </c>
      <c r="H238" s="4">
        <v>6556164.7249999996</v>
      </c>
      <c r="I238" s="4">
        <v>2108380.5203</v>
      </c>
      <c r="J238" s="4">
        <v>328244.85479999997</v>
      </c>
      <c r="K238" s="4">
        <v>50628288.5361</v>
      </c>
      <c r="L238" s="5">
        <f t="shared" si="35"/>
        <v>175910774.79939997</v>
      </c>
      <c r="M238" s="7"/>
      <c r="N238" s="150"/>
      <c r="O238" s="143"/>
      <c r="P238" s="8">
        <v>14</v>
      </c>
      <c r="Q238" s="4" t="s">
        <v>657</v>
      </c>
      <c r="R238" s="4">
        <v>66559665.638499998</v>
      </c>
      <c r="S238" s="4">
        <f t="shared" si="46"/>
        <v>-6627083.4100000001</v>
      </c>
      <c r="T238" s="4">
        <v>13215713.9471</v>
      </c>
      <c r="U238" s="4">
        <v>4219576.6114999996</v>
      </c>
      <c r="V238" s="4">
        <v>1356963.0271000001</v>
      </c>
      <c r="W238" s="4">
        <v>211259.84020000001</v>
      </c>
      <c r="X238" s="4">
        <v>38994059.873499997</v>
      </c>
      <c r="Y238" s="5">
        <f t="shared" si="40"/>
        <v>117930155.52789998</v>
      </c>
    </row>
    <row r="239" spans="1:25" ht="24.95" customHeight="1" x14ac:dyDescent="0.2">
      <c r="A239" s="146"/>
      <c r="B239" s="143"/>
      <c r="C239" s="1">
        <v>11</v>
      </c>
      <c r="D239" s="4" t="s">
        <v>294</v>
      </c>
      <c r="E239" s="4">
        <v>80229396.959099993</v>
      </c>
      <c r="F239" s="4">
        <f>-7429377.38</f>
        <v>-7429377.3799999999</v>
      </c>
      <c r="G239" s="4">
        <v>15929899.1392</v>
      </c>
      <c r="H239" s="4">
        <v>5086174.6931999996</v>
      </c>
      <c r="I239" s="4">
        <v>1635650.1240999999</v>
      </c>
      <c r="J239" s="4">
        <v>254647.45680000001</v>
      </c>
      <c r="K239" s="4">
        <v>43089829.949000001</v>
      </c>
      <c r="L239" s="5">
        <f t="shared" si="35"/>
        <v>138796220.94139999</v>
      </c>
      <c r="M239" s="7"/>
      <c r="N239" s="150"/>
      <c r="O239" s="143"/>
      <c r="P239" s="8">
        <v>15</v>
      </c>
      <c r="Q239" s="4" t="s">
        <v>658</v>
      </c>
      <c r="R239" s="4">
        <v>52304000.028800003</v>
      </c>
      <c r="S239" s="4">
        <f t="shared" si="46"/>
        <v>-6627083.4100000001</v>
      </c>
      <c r="T239" s="4">
        <v>10385188.928400001</v>
      </c>
      <c r="U239" s="4">
        <v>3315832.9912</v>
      </c>
      <c r="V239" s="4">
        <v>1066330.3898</v>
      </c>
      <c r="W239" s="4">
        <v>166012.47289999999</v>
      </c>
      <c r="X239" s="4">
        <v>30323323.853799999</v>
      </c>
      <c r="Y239" s="5">
        <f t="shared" si="40"/>
        <v>90933605.254900008</v>
      </c>
    </row>
    <row r="240" spans="1:25" ht="24.95" customHeight="1" x14ac:dyDescent="0.2">
      <c r="A240" s="146"/>
      <c r="B240" s="143"/>
      <c r="C240" s="1">
        <v>12</v>
      </c>
      <c r="D240" s="4" t="s">
        <v>295</v>
      </c>
      <c r="E240" s="4">
        <v>88526976.703500003</v>
      </c>
      <c r="F240" s="4">
        <f>-7512353.18</f>
        <v>-7512353.1799999997</v>
      </c>
      <c r="G240" s="4">
        <v>17577420.041000001</v>
      </c>
      <c r="H240" s="4">
        <v>5612203.0782000003</v>
      </c>
      <c r="I240" s="4">
        <v>1804814.2690000001</v>
      </c>
      <c r="J240" s="4">
        <v>280983.90779999999</v>
      </c>
      <c r="K240" s="4">
        <v>47299124.680799998</v>
      </c>
      <c r="L240" s="5">
        <f t="shared" si="35"/>
        <v>153589169.50029999</v>
      </c>
      <c r="M240" s="7"/>
      <c r="N240" s="150"/>
      <c r="O240" s="143"/>
      <c r="P240" s="8">
        <v>16</v>
      </c>
      <c r="Q240" s="4" t="s">
        <v>553</v>
      </c>
      <c r="R240" s="4">
        <v>67398654.195800006</v>
      </c>
      <c r="S240" s="4">
        <f t="shared" si="46"/>
        <v>-6627083.4100000001</v>
      </c>
      <c r="T240" s="4">
        <v>13382298.810000001</v>
      </c>
      <c r="U240" s="4">
        <v>4272764.6265000002</v>
      </c>
      <c r="V240" s="4">
        <v>1374067.6270000001</v>
      </c>
      <c r="W240" s="4">
        <v>213922.7831</v>
      </c>
      <c r="X240" s="4">
        <v>35589463.790799998</v>
      </c>
      <c r="Y240" s="5">
        <f t="shared" si="40"/>
        <v>115604088.42320001</v>
      </c>
    </row>
    <row r="241" spans="1:25" ht="24.95" customHeight="1" x14ac:dyDescent="0.2">
      <c r="A241" s="146"/>
      <c r="B241" s="144"/>
      <c r="C241" s="1">
        <v>13</v>
      </c>
      <c r="D241" s="4" t="s">
        <v>296</v>
      </c>
      <c r="E241" s="4">
        <v>96959005.2271</v>
      </c>
      <c r="F241" s="4">
        <f>-7596673.46</f>
        <v>-7596673.46</v>
      </c>
      <c r="G241" s="4">
        <v>19251636.338399999</v>
      </c>
      <c r="H241" s="4">
        <v>6146754.8973000003</v>
      </c>
      <c r="I241" s="4">
        <v>1976719.4438</v>
      </c>
      <c r="J241" s="4">
        <v>307747.0981</v>
      </c>
      <c r="K241" s="4">
        <v>50871436.159999996</v>
      </c>
      <c r="L241" s="5">
        <f t="shared" ref="L241:L304" si="48">SUM(E241:K241)</f>
        <v>167916625.70470002</v>
      </c>
      <c r="M241" s="7"/>
      <c r="N241" s="150"/>
      <c r="O241" s="143"/>
      <c r="P241" s="8">
        <v>17</v>
      </c>
      <c r="Q241" s="4" t="s">
        <v>659</v>
      </c>
      <c r="R241" s="4">
        <v>59421128.760300003</v>
      </c>
      <c r="S241" s="4">
        <f t="shared" si="46"/>
        <v>-6627083.4100000001</v>
      </c>
      <c r="T241" s="4">
        <v>11798326.096999999</v>
      </c>
      <c r="U241" s="4">
        <v>3767026.2122999998</v>
      </c>
      <c r="V241" s="4">
        <v>1211428.4827000001</v>
      </c>
      <c r="W241" s="4">
        <v>188602.1819</v>
      </c>
      <c r="X241" s="4">
        <v>32528150.510899998</v>
      </c>
      <c r="Y241" s="5">
        <f t="shared" si="40"/>
        <v>102287578.8351</v>
      </c>
    </row>
    <row r="242" spans="1:25" ht="24.95" customHeight="1" x14ac:dyDescent="0.2">
      <c r="A242" s="1"/>
      <c r="B242" s="147" t="s">
        <v>836</v>
      </c>
      <c r="C242" s="148"/>
      <c r="D242" s="10"/>
      <c r="E242" s="10">
        <f>SUM(E229:E241)</f>
        <v>1094083136.2254999</v>
      </c>
      <c r="F242" s="10">
        <f>SUM(F229:F241)</f>
        <v>-97092915.689999983</v>
      </c>
      <c r="G242" s="10">
        <f t="shared" ref="G242:K242" si="49">SUM(G229:G241)</f>
        <v>217235011.9853</v>
      </c>
      <c r="H242" s="10">
        <f t="shared" si="49"/>
        <v>69359837.798700005</v>
      </c>
      <c r="I242" s="10">
        <f t="shared" si="49"/>
        <v>22305255.745899998</v>
      </c>
      <c r="J242" s="10">
        <f t="shared" si="49"/>
        <v>3472611.0219999999</v>
      </c>
      <c r="K242" s="10">
        <f t="shared" si="49"/>
        <v>581461998.31110013</v>
      </c>
      <c r="L242" s="6">
        <f>SUM(E242:K242)</f>
        <v>1890824935.3985</v>
      </c>
      <c r="M242" s="7"/>
      <c r="N242" s="150"/>
      <c r="O242" s="143"/>
      <c r="P242" s="8">
        <v>18</v>
      </c>
      <c r="Q242" s="4" t="s">
        <v>881</v>
      </c>
      <c r="R242" s="4">
        <v>61947170.030500002</v>
      </c>
      <c r="S242" s="4">
        <f t="shared" si="46"/>
        <v>-6627083.4100000001</v>
      </c>
      <c r="T242" s="4">
        <v>12299882.685699999</v>
      </c>
      <c r="U242" s="4">
        <v>3927165.6085000001</v>
      </c>
      <c r="V242" s="4">
        <v>1262927.3082999999</v>
      </c>
      <c r="W242" s="4">
        <v>196619.81649999999</v>
      </c>
      <c r="X242" s="4">
        <v>36457419.641099997</v>
      </c>
      <c r="Y242" s="5">
        <f t="shared" si="40"/>
        <v>109464101.68059999</v>
      </c>
    </row>
    <row r="243" spans="1:25" ht="24.95" customHeight="1" x14ac:dyDescent="0.2">
      <c r="A243" s="146">
        <v>12</v>
      </c>
      <c r="B243" s="142">
        <v>12</v>
      </c>
      <c r="C243" s="1">
        <v>1</v>
      </c>
      <c r="D243" s="4" t="s">
        <v>297</v>
      </c>
      <c r="E243" s="4">
        <v>100664053.7352</v>
      </c>
      <c r="F243" s="4">
        <f>-6627083.41</f>
        <v>-6627083.4100000001</v>
      </c>
      <c r="G243" s="4">
        <v>19987289.9925</v>
      </c>
      <c r="H243" s="4">
        <v>6381637.9286000002</v>
      </c>
      <c r="I243" s="4">
        <v>2052254.8869</v>
      </c>
      <c r="J243" s="4">
        <v>319506.8921</v>
      </c>
      <c r="K243" s="4">
        <v>50743635.6774</v>
      </c>
      <c r="L243" s="5">
        <f t="shared" si="48"/>
        <v>173521295.70269999</v>
      </c>
      <c r="M243" s="7"/>
      <c r="N243" s="150"/>
      <c r="O243" s="143"/>
      <c r="P243" s="8">
        <v>19</v>
      </c>
      <c r="Q243" s="4" t="s">
        <v>660</v>
      </c>
      <c r="R243" s="4">
        <v>65645068.586599998</v>
      </c>
      <c r="S243" s="4">
        <f t="shared" si="46"/>
        <v>-6627083.4100000001</v>
      </c>
      <c r="T243" s="4">
        <v>13034116.6855</v>
      </c>
      <c r="U243" s="4">
        <v>4161595.3657</v>
      </c>
      <c r="V243" s="4">
        <v>1338316.9842000001</v>
      </c>
      <c r="W243" s="4">
        <v>208356.9166</v>
      </c>
      <c r="X243" s="4">
        <v>36190010.189800002</v>
      </c>
      <c r="Y243" s="5">
        <f t="shared" si="40"/>
        <v>113950381.3184</v>
      </c>
    </row>
    <row r="244" spans="1:25" ht="24.95" customHeight="1" x14ac:dyDescent="0.2">
      <c r="A244" s="146"/>
      <c r="B244" s="143"/>
      <c r="C244" s="1">
        <v>2</v>
      </c>
      <c r="D244" s="4" t="s">
        <v>298</v>
      </c>
      <c r="E244" s="4">
        <v>95608946.707699999</v>
      </c>
      <c r="F244" s="4">
        <f t="shared" ref="F244:F260" si="50">-6627083.41</f>
        <v>-6627083.4100000001</v>
      </c>
      <c r="G244" s="4">
        <v>18983576.289799999</v>
      </c>
      <c r="H244" s="4">
        <v>6061167.3978000004</v>
      </c>
      <c r="I244" s="4">
        <v>1949195.5751</v>
      </c>
      <c r="J244" s="4">
        <v>303462.0233</v>
      </c>
      <c r="K244" s="4">
        <v>57606556.762400001</v>
      </c>
      <c r="L244" s="5">
        <f t="shared" si="48"/>
        <v>173885821.34610003</v>
      </c>
      <c r="M244" s="7"/>
      <c r="N244" s="150"/>
      <c r="O244" s="143"/>
      <c r="P244" s="8">
        <v>20</v>
      </c>
      <c r="Q244" s="4" t="s">
        <v>557</v>
      </c>
      <c r="R244" s="4">
        <v>64965496.137699999</v>
      </c>
      <c r="S244" s="4">
        <f t="shared" si="46"/>
        <v>-6627083.4100000001</v>
      </c>
      <c r="T244" s="4">
        <v>12899184.591</v>
      </c>
      <c r="U244" s="4">
        <v>4118513.5987</v>
      </c>
      <c r="V244" s="4">
        <v>1324462.4271</v>
      </c>
      <c r="W244" s="4">
        <v>206199.95910000001</v>
      </c>
      <c r="X244" s="4">
        <v>37596490.385399997</v>
      </c>
      <c r="Y244" s="5">
        <f t="shared" si="40"/>
        <v>114483263.689</v>
      </c>
    </row>
    <row r="245" spans="1:25" ht="24.95" customHeight="1" x14ac:dyDescent="0.2">
      <c r="A245" s="146"/>
      <c r="B245" s="143"/>
      <c r="C245" s="1">
        <v>3</v>
      </c>
      <c r="D245" s="4" t="s">
        <v>299</v>
      </c>
      <c r="E245" s="4">
        <v>63266191.204700001</v>
      </c>
      <c r="F245" s="4">
        <f t="shared" si="50"/>
        <v>-6627083.4100000001</v>
      </c>
      <c r="G245" s="4">
        <v>12561780.133099999</v>
      </c>
      <c r="H245" s="4">
        <v>4010785.4830999998</v>
      </c>
      <c r="I245" s="4">
        <v>1289818.4134</v>
      </c>
      <c r="J245" s="4">
        <v>200806.37899999999</v>
      </c>
      <c r="K245" s="4">
        <v>36909982.7685</v>
      </c>
      <c r="L245" s="5">
        <f t="shared" si="48"/>
        <v>111612280.97179998</v>
      </c>
      <c r="M245" s="7"/>
      <c r="N245" s="150"/>
      <c r="O245" s="143"/>
      <c r="P245" s="8">
        <v>21</v>
      </c>
      <c r="Q245" s="4" t="s">
        <v>661</v>
      </c>
      <c r="R245" s="4">
        <v>70290218.399000004</v>
      </c>
      <c r="S245" s="4">
        <f t="shared" si="46"/>
        <v>-6627083.4100000001</v>
      </c>
      <c r="T245" s="4">
        <v>13956431.582599999</v>
      </c>
      <c r="U245" s="4">
        <v>4456076.4950999999</v>
      </c>
      <c r="V245" s="4">
        <v>1433018.4297</v>
      </c>
      <c r="W245" s="4">
        <v>223100.5845</v>
      </c>
      <c r="X245" s="4">
        <v>39722885.1712</v>
      </c>
      <c r="Y245" s="5">
        <f t="shared" si="40"/>
        <v>123454647.25210002</v>
      </c>
    </row>
    <row r="246" spans="1:25" ht="24.95" customHeight="1" x14ac:dyDescent="0.2">
      <c r="A246" s="146"/>
      <c r="B246" s="143"/>
      <c r="C246" s="1">
        <v>4</v>
      </c>
      <c r="D246" s="4" t="s">
        <v>300</v>
      </c>
      <c r="E246" s="4">
        <v>65134407.883599997</v>
      </c>
      <c r="F246" s="4">
        <f t="shared" si="50"/>
        <v>-6627083.4100000001</v>
      </c>
      <c r="G246" s="4">
        <v>12932722.7601</v>
      </c>
      <c r="H246" s="4">
        <v>4129221.8262999998</v>
      </c>
      <c r="I246" s="4">
        <v>1327906.0591</v>
      </c>
      <c r="J246" s="4">
        <v>206736.08360000001</v>
      </c>
      <c r="K246" s="4">
        <v>38148306.443400003</v>
      </c>
      <c r="L246" s="5">
        <f t="shared" si="48"/>
        <v>115252217.64610001</v>
      </c>
      <c r="M246" s="7"/>
      <c r="N246" s="150"/>
      <c r="O246" s="143"/>
      <c r="P246" s="8">
        <v>22</v>
      </c>
      <c r="Q246" s="4" t="s">
        <v>662</v>
      </c>
      <c r="R246" s="4">
        <v>63800031.173900001</v>
      </c>
      <c r="S246" s="4">
        <f t="shared" si="46"/>
        <v>-6627083.4100000001</v>
      </c>
      <c r="T246" s="4">
        <v>12667776.4037</v>
      </c>
      <c r="U246" s="4">
        <v>4044628.4813999999</v>
      </c>
      <c r="V246" s="4">
        <v>1300701.8981000001</v>
      </c>
      <c r="W246" s="4">
        <v>202500.78270000001</v>
      </c>
      <c r="X246" s="4">
        <v>36156661.2051</v>
      </c>
      <c r="Y246" s="5">
        <f t="shared" si="40"/>
        <v>111545216.53489999</v>
      </c>
    </row>
    <row r="247" spans="1:25" ht="24.95" customHeight="1" x14ac:dyDescent="0.2">
      <c r="A247" s="146"/>
      <c r="B247" s="143"/>
      <c r="C247" s="1">
        <v>5</v>
      </c>
      <c r="D247" s="4" t="s">
        <v>301</v>
      </c>
      <c r="E247" s="4">
        <v>77988351.331200004</v>
      </c>
      <c r="F247" s="4">
        <f t="shared" si="50"/>
        <v>-6627083.4100000001</v>
      </c>
      <c r="G247" s="4">
        <v>15484929.687000001</v>
      </c>
      <c r="H247" s="4">
        <v>4944102.7098000003</v>
      </c>
      <c r="I247" s="4">
        <v>1589961.5523000001</v>
      </c>
      <c r="J247" s="4">
        <v>247534.39610000001</v>
      </c>
      <c r="K247" s="4">
        <v>42416182.4604</v>
      </c>
      <c r="L247" s="5">
        <f t="shared" si="48"/>
        <v>136043978.72680002</v>
      </c>
      <c r="M247" s="7"/>
      <c r="N247" s="150"/>
      <c r="O247" s="143"/>
      <c r="P247" s="8">
        <v>23</v>
      </c>
      <c r="Q247" s="4" t="s">
        <v>663</v>
      </c>
      <c r="R247" s="4">
        <v>78451091.432500005</v>
      </c>
      <c r="S247" s="4">
        <f t="shared" si="46"/>
        <v>-6627083.4100000001</v>
      </c>
      <c r="T247" s="4">
        <v>15576808.7665</v>
      </c>
      <c r="U247" s="4">
        <v>4973438.3035000004</v>
      </c>
      <c r="V247" s="4">
        <v>1599395.5120999999</v>
      </c>
      <c r="W247" s="4">
        <v>249003.12950000001</v>
      </c>
      <c r="X247" s="4">
        <v>43938090.966300003</v>
      </c>
      <c r="Y247" s="5">
        <f t="shared" si="40"/>
        <v>138160744.70039999</v>
      </c>
    </row>
    <row r="248" spans="1:25" ht="24.95" customHeight="1" x14ac:dyDescent="0.2">
      <c r="A248" s="146"/>
      <c r="B248" s="143"/>
      <c r="C248" s="1">
        <v>6</v>
      </c>
      <c r="D248" s="4" t="s">
        <v>302</v>
      </c>
      <c r="E248" s="4">
        <v>66287279.189099997</v>
      </c>
      <c r="F248" s="4">
        <f t="shared" si="50"/>
        <v>-6627083.4100000001</v>
      </c>
      <c r="G248" s="4">
        <v>13161630.4212</v>
      </c>
      <c r="H248" s="4">
        <v>4202308.5636</v>
      </c>
      <c r="I248" s="4">
        <v>1351409.8389999999</v>
      </c>
      <c r="J248" s="4">
        <v>210395.28779999999</v>
      </c>
      <c r="K248" s="4">
        <v>38721414.921099998</v>
      </c>
      <c r="L248" s="5">
        <f t="shared" si="48"/>
        <v>117307354.8118</v>
      </c>
      <c r="M248" s="7"/>
      <c r="N248" s="150"/>
      <c r="O248" s="143"/>
      <c r="P248" s="8">
        <v>24</v>
      </c>
      <c r="Q248" s="4" t="s">
        <v>882</v>
      </c>
      <c r="R248" s="4">
        <v>65056627.090300001</v>
      </c>
      <c r="S248" s="4">
        <f t="shared" si="46"/>
        <v>-6627083.4100000001</v>
      </c>
      <c r="T248" s="4">
        <v>12917279.0419</v>
      </c>
      <c r="U248" s="4">
        <v>4124290.8818000001</v>
      </c>
      <c r="V248" s="4">
        <v>1326320.3289999999</v>
      </c>
      <c r="W248" s="4">
        <v>206489.20800000001</v>
      </c>
      <c r="X248" s="4">
        <v>37333051.051299997</v>
      </c>
      <c r="Y248" s="5">
        <f t="shared" si="40"/>
        <v>114336974.19229999</v>
      </c>
    </row>
    <row r="249" spans="1:25" ht="24.95" customHeight="1" x14ac:dyDescent="0.2">
      <c r="A249" s="146"/>
      <c r="B249" s="143"/>
      <c r="C249" s="1">
        <v>7</v>
      </c>
      <c r="D249" s="4" t="s">
        <v>303</v>
      </c>
      <c r="E249" s="4">
        <v>66348249.096500002</v>
      </c>
      <c r="F249" s="4">
        <f t="shared" si="50"/>
        <v>-6627083.4100000001</v>
      </c>
      <c r="G249" s="4">
        <v>13173736.2641</v>
      </c>
      <c r="H249" s="4">
        <v>4206173.7752999999</v>
      </c>
      <c r="I249" s="4">
        <v>1352652.8426999999</v>
      </c>
      <c r="J249" s="4">
        <v>210588.8058</v>
      </c>
      <c r="K249" s="4">
        <v>35962889.248199999</v>
      </c>
      <c r="L249" s="5">
        <f t="shared" si="48"/>
        <v>114627206.6226</v>
      </c>
      <c r="M249" s="7"/>
      <c r="N249" s="150"/>
      <c r="O249" s="143"/>
      <c r="P249" s="8">
        <v>25</v>
      </c>
      <c r="Q249" s="4" t="s">
        <v>883</v>
      </c>
      <c r="R249" s="4">
        <v>85711296.651199996</v>
      </c>
      <c r="S249" s="4">
        <f t="shared" si="46"/>
        <v>-6627083.4100000001</v>
      </c>
      <c r="T249" s="4">
        <v>17018354.399900001</v>
      </c>
      <c r="U249" s="4">
        <v>5433701.9156999998</v>
      </c>
      <c r="V249" s="4">
        <v>1747410.5293000001</v>
      </c>
      <c r="W249" s="4">
        <v>272046.9621</v>
      </c>
      <c r="X249" s="4">
        <v>38885719.785599999</v>
      </c>
      <c r="Y249" s="5">
        <f t="shared" si="40"/>
        <v>142441446.83380002</v>
      </c>
    </row>
    <row r="250" spans="1:25" ht="24.95" customHeight="1" x14ac:dyDescent="0.2">
      <c r="A250" s="146"/>
      <c r="B250" s="143"/>
      <c r="C250" s="1">
        <v>8</v>
      </c>
      <c r="D250" s="4" t="s">
        <v>304</v>
      </c>
      <c r="E250" s="4">
        <v>76969500.268299997</v>
      </c>
      <c r="F250" s="4">
        <f t="shared" si="50"/>
        <v>-6627083.4100000001</v>
      </c>
      <c r="G250" s="4">
        <v>15282632.3336</v>
      </c>
      <c r="H250" s="4">
        <v>4879512.2392999995</v>
      </c>
      <c r="I250" s="4">
        <v>1569190.0654</v>
      </c>
      <c r="J250" s="4">
        <v>244300.5711</v>
      </c>
      <c r="K250" s="4">
        <v>40499498.089000002</v>
      </c>
      <c r="L250" s="5">
        <f t="shared" si="48"/>
        <v>132817550.1567</v>
      </c>
      <c r="M250" s="7"/>
      <c r="N250" s="150"/>
      <c r="O250" s="143"/>
      <c r="P250" s="8">
        <v>26</v>
      </c>
      <c r="Q250" s="4" t="s">
        <v>664</v>
      </c>
      <c r="R250" s="4">
        <v>58667384.066</v>
      </c>
      <c r="S250" s="4">
        <f t="shared" si="46"/>
        <v>-6627083.4100000001</v>
      </c>
      <c r="T250" s="4">
        <v>11648666.7774</v>
      </c>
      <c r="U250" s="4">
        <v>3719242.2661000001</v>
      </c>
      <c r="V250" s="4">
        <v>1196061.7637</v>
      </c>
      <c r="W250" s="4">
        <v>186209.80230000001</v>
      </c>
      <c r="X250" s="4">
        <v>33811292.398100004</v>
      </c>
      <c r="Y250" s="5">
        <f t="shared" si="40"/>
        <v>102601773.66360001</v>
      </c>
    </row>
    <row r="251" spans="1:25" ht="24.95" customHeight="1" x14ac:dyDescent="0.2">
      <c r="A251" s="146"/>
      <c r="B251" s="143"/>
      <c r="C251" s="1">
        <v>9</v>
      </c>
      <c r="D251" s="4" t="s">
        <v>305</v>
      </c>
      <c r="E251" s="4">
        <v>84714382.3803</v>
      </c>
      <c r="F251" s="4">
        <f t="shared" si="50"/>
        <v>-6627083.4100000001</v>
      </c>
      <c r="G251" s="4">
        <v>16820412.692899998</v>
      </c>
      <c r="H251" s="4">
        <v>5370502.1370000001</v>
      </c>
      <c r="I251" s="4">
        <v>1727086.2714</v>
      </c>
      <c r="J251" s="4">
        <v>268882.76419999998</v>
      </c>
      <c r="K251" s="4">
        <v>45053046.096500002</v>
      </c>
      <c r="L251" s="5">
        <f t="shared" si="48"/>
        <v>147327228.9323</v>
      </c>
      <c r="M251" s="7"/>
      <c r="N251" s="150"/>
      <c r="O251" s="143"/>
      <c r="P251" s="8">
        <v>27</v>
      </c>
      <c r="Q251" s="4" t="s">
        <v>665</v>
      </c>
      <c r="R251" s="4">
        <v>70960998.338400006</v>
      </c>
      <c r="S251" s="4">
        <f t="shared" si="46"/>
        <v>-6627083.4100000001</v>
      </c>
      <c r="T251" s="4">
        <v>14089617.885600001</v>
      </c>
      <c r="U251" s="4">
        <v>4498600.8574999999</v>
      </c>
      <c r="V251" s="4">
        <v>1446693.7324000001</v>
      </c>
      <c r="W251" s="4">
        <v>225229.63459999999</v>
      </c>
      <c r="X251" s="4">
        <v>38678479.666500002</v>
      </c>
      <c r="Y251" s="5">
        <f t="shared" si="40"/>
        <v>123272536.70500001</v>
      </c>
    </row>
    <row r="252" spans="1:25" ht="24.95" customHeight="1" x14ac:dyDescent="0.2">
      <c r="A252" s="146"/>
      <c r="B252" s="143"/>
      <c r="C252" s="1">
        <v>10</v>
      </c>
      <c r="D252" s="4" t="s">
        <v>306</v>
      </c>
      <c r="E252" s="4">
        <v>61642144.544100001</v>
      </c>
      <c r="F252" s="4">
        <f t="shared" si="50"/>
        <v>-6627083.4100000001</v>
      </c>
      <c r="G252" s="4">
        <v>12239318.535700001</v>
      </c>
      <c r="H252" s="4">
        <v>3907828.3958000001</v>
      </c>
      <c r="I252" s="4">
        <v>1256708.7027</v>
      </c>
      <c r="J252" s="4">
        <v>195651.66800000001</v>
      </c>
      <c r="K252" s="4">
        <v>33762914.956500001</v>
      </c>
      <c r="L252" s="5">
        <f t="shared" si="48"/>
        <v>106377483.3928</v>
      </c>
      <c r="M252" s="7"/>
      <c r="N252" s="150"/>
      <c r="O252" s="143"/>
      <c r="P252" s="8">
        <v>28</v>
      </c>
      <c r="Q252" s="4" t="s">
        <v>666</v>
      </c>
      <c r="R252" s="4">
        <v>71188524.482899994</v>
      </c>
      <c r="S252" s="4">
        <f t="shared" si="46"/>
        <v>-6627083.4100000001</v>
      </c>
      <c r="T252" s="4">
        <v>14134794.2009</v>
      </c>
      <c r="U252" s="4">
        <v>4513024.9683999997</v>
      </c>
      <c r="V252" s="4">
        <v>1451332.3459999999</v>
      </c>
      <c r="W252" s="4">
        <v>225951.80069999999</v>
      </c>
      <c r="X252" s="4">
        <v>40165597.354199998</v>
      </c>
      <c r="Y252" s="5">
        <f t="shared" si="40"/>
        <v>125052141.74309999</v>
      </c>
    </row>
    <row r="253" spans="1:25" ht="24.95" customHeight="1" x14ac:dyDescent="0.2">
      <c r="A253" s="146"/>
      <c r="B253" s="143"/>
      <c r="C253" s="1">
        <v>11</v>
      </c>
      <c r="D253" s="4" t="s">
        <v>307</v>
      </c>
      <c r="E253" s="4">
        <v>105771045.5043</v>
      </c>
      <c r="F253" s="4">
        <f t="shared" si="50"/>
        <v>-6627083.4100000001</v>
      </c>
      <c r="G253" s="4">
        <v>21001305.638500001</v>
      </c>
      <c r="H253" s="4">
        <v>6705397.7133999998</v>
      </c>
      <c r="I253" s="4">
        <v>2156371.9816000001</v>
      </c>
      <c r="J253" s="4">
        <v>335716.44260000001</v>
      </c>
      <c r="K253" s="4">
        <v>60359788.945600003</v>
      </c>
      <c r="L253" s="5">
        <f t="shared" si="48"/>
        <v>189702542.81600001</v>
      </c>
      <c r="M253" s="7"/>
      <c r="N253" s="150"/>
      <c r="O253" s="143"/>
      <c r="P253" s="8">
        <v>29</v>
      </c>
      <c r="Q253" s="4" t="s">
        <v>667</v>
      </c>
      <c r="R253" s="4">
        <v>62733149.688900001</v>
      </c>
      <c r="S253" s="4">
        <f t="shared" si="46"/>
        <v>-6627083.4100000001</v>
      </c>
      <c r="T253" s="4">
        <v>12455942.399</v>
      </c>
      <c r="U253" s="4">
        <v>3976993.1030999999</v>
      </c>
      <c r="V253" s="4">
        <v>1278951.2069000001</v>
      </c>
      <c r="W253" s="4">
        <v>199114.50949999999</v>
      </c>
      <c r="X253" s="4">
        <v>36147838.7223</v>
      </c>
      <c r="Y253" s="5">
        <f t="shared" si="40"/>
        <v>110164906.21970001</v>
      </c>
    </row>
    <row r="254" spans="1:25" ht="24.95" customHeight="1" x14ac:dyDescent="0.2">
      <c r="A254" s="146"/>
      <c r="B254" s="143"/>
      <c r="C254" s="1">
        <v>12</v>
      </c>
      <c r="D254" s="4" t="s">
        <v>308</v>
      </c>
      <c r="E254" s="4">
        <v>108855233.2923</v>
      </c>
      <c r="F254" s="4">
        <f t="shared" si="50"/>
        <v>-6627083.4100000001</v>
      </c>
      <c r="G254" s="4">
        <v>21613684.669799998</v>
      </c>
      <c r="H254" s="4">
        <v>6900921.0312000001</v>
      </c>
      <c r="I254" s="4">
        <v>2219249.8335000002</v>
      </c>
      <c r="J254" s="4">
        <v>345505.62969999999</v>
      </c>
      <c r="K254" s="4">
        <v>60674310.454700001</v>
      </c>
      <c r="L254" s="5">
        <f t="shared" si="48"/>
        <v>193981821.50120002</v>
      </c>
      <c r="M254" s="7"/>
      <c r="N254" s="151"/>
      <c r="O254" s="144"/>
      <c r="P254" s="8">
        <v>30</v>
      </c>
      <c r="Q254" s="4" t="s">
        <v>668</v>
      </c>
      <c r="R254" s="4">
        <v>69795326.008499995</v>
      </c>
      <c r="S254" s="4">
        <f>-6627083.41</f>
        <v>-6627083.4100000001</v>
      </c>
      <c r="T254" s="4">
        <v>13858168.524800001</v>
      </c>
      <c r="U254" s="4">
        <v>4424702.5941000003</v>
      </c>
      <c r="V254" s="4">
        <v>1422928.9757999999</v>
      </c>
      <c r="W254" s="4">
        <v>221529.8</v>
      </c>
      <c r="X254" s="4">
        <v>40878189.283699997</v>
      </c>
      <c r="Y254" s="5">
        <f t="shared" si="40"/>
        <v>123973761.77689999</v>
      </c>
    </row>
    <row r="255" spans="1:25" ht="24.95" customHeight="1" x14ac:dyDescent="0.2">
      <c r="A255" s="146"/>
      <c r="B255" s="143"/>
      <c r="C255" s="1">
        <v>13</v>
      </c>
      <c r="D255" s="4" t="s">
        <v>309</v>
      </c>
      <c r="E255" s="4">
        <v>85321523.180700004</v>
      </c>
      <c r="F255" s="4">
        <f t="shared" si="50"/>
        <v>-6627083.4100000001</v>
      </c>
      <c r="G255" s="4">
        <v>16940963.1655</v>
      </c>
      <c r="H255" s="4">
        <v>5408992.0707</v>
      </c>
      <c r="I255" s="4">
        <v>1739464.1524</v>
      </c>
      <c r="J255" s="4">
        <v>270809.82419999997</v>
      </c>
      <c r="K255" s="4">
        <v>43739201.969499998</v>
      </c>
      <c r="L255" s="5">
        <f t="shared" si="48"/>
        <v>146793870.95300001</v>
      </c>
      <c r="M255" s="7"/>
      <c r="N255" s="14"/>
      <c r="O255" s="147" t="s">
        <v>854</v>
      </c>
      <c r="P255" s="148"/>
      <c r="Q255" s="10"/>
      <c r="R255" s="10">
        <f>SUM(R225:R254)</f>
        <v>1989044544.0353</v>
      </c>
      <c r="S255" s="10">
        <f t="shared" ref="S255:Y255" si="51">SUM(S225:S254)</f>
        <v>-198812502.29999992</v>
      </c>
      <c r="T255" s="10">
        <f t="shared" si="51"/>
        <v>394933530.23700005</v>
      </c>
      <c r="U255" s="10">
        <f t="shared" si="51"/>
        <v>126096274.02220003</v>
      </c>
      <c r="V255" s="10">
        <f t="shared" si="51"/>
        <v>40550983.536700003</v>
      </c>
      <c r="W255" s="10">
        <f t="shared" si="51"/>
        <v>6313211.2893999983</v>
      </c>
      <c r="X255" s="10">
        <f t="shared" si="51"/>
        <v>1113657430.0682003</v>
      </c>
      <c r="Y255" s="10">
        <f t="shared" si="51"/>
        <v>3471783470.8887992</v>
      </c>
    </row>
    <row r="256" spans="1:25" ht="24.95" customHeight="1" x14ac:dyDescent="0.2">
      <c r="A256" s="146"/>
      <c r="B256" s="143"/>
      <c r="C256" s="1">
        <v>14</v>
      </c>
      <c r="D256" s="4" t="s">
        <v>310</v>
      </c>
      <c r="E256" s="4">
        <v>81369021.663800001</v>
      </c>
      <c r="F256" s="4">
        <f t="shared" si="50"/>
        <v>-6627083.4100000001</v>
      </c>
      <c r="G256" s="4">
        <v>16156176.6296</v>
      </c>
      <c r="H256" s="4">
        <v>5158421.6569999997</v>
      </c>
      <c r="I256" s="4">
        <v>1658883.8433999999</v>
      </c>
      <c r="J256" s="4">
        <v>258264.6164</v>
      </c>
      <c r="K256" s="4">
        <v>41192327.657200001</v>
      </c>
      <c r="L256" s="5">
        <f t="shared" si="48"/>
        <v>139166012.65740001</v>
      </c>
      <c r="M256" s="7"/>
      <c r="N256" s="149">
        <v>30</v>
      </c>
      <c r="O256" s="142" t="s">
        <v>940</v>
      </c>
      <c r="P256" s="8">
        <v>1</v>
      </c>
      <c r="Q256" s="4" t="s">
        <v>669</v>
      </c>
      <c r="R256" s="4">
        <v>68691869.172800004</v>
      </c>
      <c r="S256" s="4">
        <f t="shared" ref="S256:S287" si="52">-6627083.41</f>
        <v>-6627083.4100000001</v>
      </c>
      <c r="T256" s="4">
        <v>13639072.3236</v>
      </c>
      <c r="U256" s="4">
        <v>4354748.5069000004</v>
      </c>
      <c r="V256" s="4">
        <v>1400432.6169</v>
      </c>
      <c r="W256" s="4">
        <v>218027.43700000001</v>
      </c>
      <c r="X256" s="4">
        <v>49889958.0524</v>
      </c>
      <c r="Y256" s="5">
        <f t="shared" si="40"/>
        <v>131567024.69960001</v>
      </c>
    </row>
    <row r="257" spans="1:25" ht="24.95" customHeight="1" x14ac:dyDescent="0.2">
      <c r="A257" s="146"/>
      <c r="B257" s="143"/>
      <c r="C257" s="1">
        <v>15</v>
      </c>
      <c r="D257" s="4" t="s">
        <v>311</v>
      </c>
      <c r="E257" s="4">
        <v>88807592.089000002</v>
      </c>
      <c r="F257" s="4">
        <f t="shared" si="50"/>
        <v>-6627083.4100000001</v>
      </c>
      <c r="G257" s="4">
        <v>17633137.458299998</v>
      </c>
      <c r="H257" s="4">
        <v>5629992.8027999997</v>
      </c>
      <c r="I257" s="4">
        <v>1810535.2217999999</v>
      </c>
      <c r="J257" s="4">
        <v>281874.57870000001</v>
      </c>
      <c r="K257" s="4">
        <v>39560785.927299999</v>
      </c>
      <c r="L257" s="5">
        <f t="shared" si="48"/>
        <v>147096834.6679</v>
      </c>
      <c r="M257" s="7"/>
      <c r="N257" s="150"/>
      <c r="O257" s="143"/>
      <c r="P257" s="8">
        <v>2</v>
      </c>
      <c r="Q257" s="4" t="s">
        <v>670</v>
      </c>
      <c r="R257" s="4">
        <v>79771752.237299994</v>
      </c>
      <c r="S257" s="4">
        <f t="shared" si="52"/>
        <v>-6627083.4100000001</v>
      </c>
      <c r="T257" s="4">
        <v>15839031.7697</v>
      </c>
      <c r="U257" s="4">
        <v>5057162.1231000004</v>
      </c>
      <c r="V257" s="4">
        <v>1626320.0445999999</v>
      </c>
      <c r="W257" s="4">
        <v>253194.89619999999</v>
      </c>
      <c r="X257" s="4">
        <v>56699679.566600002</v>
      </c>
      <c r="Y257" s="5">
        <f t="shared" si="40"/>
        <v>152620057.22749999</v>
      </c>
    </row>
    <row r="258" spans="1:25" ht="24.95" customHeight="1" x14ac:dyDescent="0.2">
      <c r="A258" s="146"/>
      <c r="B258" s="143"/>
      <c r="C258" s="1">
        <v>16</v>
      </c>
      <c r="D258" s="4" t="s">
        <v>312</v>
      </c>
      <c r="E258" s="4">
        <v>77902706.597100005</v>
      </c>
      <c r="F258" s="4">
        <f t="shared" si="50"/>
        <v>-6627083.4100000001</v>
      </c>
      <c r="G258" s="4">
        <v>15467924.548800001</v>
      </c>
      <c r="H258" s="4">
        <v>4938673.2275999999</v>
      </c>
      <c r="I258" s="4">
        <v>1588215.4987999999</v>
      </c>
      <c r="J258" s="4">
        <v>247262.56039999999</v>
      </c>
      <c r="K258" s="4">
        <v>41239616.1646</v>
      </c>
      <c r="L258" s="5">
        <f t="shared" si="48"/>
        <v>134757315.1873</v>
      </c>
      <c r="M258" s="7"/>
      <c r="N258" s="150"/>
      <c r="O258" s="143"/>
      <c r="P258" s="8">
        <v>3</v>
      </c>
      <c r="Q258" s="4" t="s">
        <v>671</v>
      </c>
      <c r="R258" s="4">
        <v>79461381.831599995</v>
      </c>
      <c r="S258" s="4">
        <f t="shared" si="52"/>
        <v>-6627083.4100000001</v>
      </c>
      <c r="T258" s="4">
        <v>15777406.362500001</v>
      </c>
      <c r="U258" s="4">
        <v>5037486.0672000004</v>
      </c>
      <c r="V258" s="4">
        <v>1619992.4713000001</v>
      </c>
      <c r="W258" s="4">
        <v>252209.783</v>
      </c>
      <c r="X258" s="4">
        <v>53024497.938900001</v>
      </c>
      <c r="Y258" s="5">
        <f t="shared" si="40"/>
        <v>148545891.04450002</v>
      </c>
    </row>
    <row r="259" spans="1:25" ht="24.95" customHeight="1" x14ac:dyDescent="0.2">
      <c r="A259" s="146"/>
      <c r="B259" s="143"/>
      <c r="C259" s="1">
        <v>17</v>
      </c>
      <c r="D259" s="4" t="s">
        <v>313</v>
      </c>
      <c r="E259" s="4">
        <v>63890797.594999999</v>
      </c>
      <c r="F259" s="4">
        <f t="shared" si="50"/>
        <v>-6627083.4100000001</v>
      </c>
      <c r="G259" s="4">
        <v>12685798.475199999</v>
      </c>
      <c r="H259" s="4">
        <v>4050382.6549</v>
      </c>
      <c r="I259" s="4">
        <v>1302552.3683</v>
      </c>
      <c r="J259" s="4">
        <v>202788.87460000001</v>
      </c>
      <c r="K259" s="4">
        <v>36211065.687200002</v>
      </c>
      <c r="L259" s="5">
        <f t="shared" si="48"/>
        <v>111716302.24520001</v>
      </c>
      <c r="M259" s="7"/>
      <c r="N259" s="150"/>
      <c r="O259" s="143"/>
      <c r="P259" s="8">
        <v>4</v>
      </c>
      <c r="Q259" s="4" t="s">
        <v>884</v>
      </c>
      <c r="R259" s="4">
        <v>85133521.565899998</v>
      </c>
      <c r="S259" s="4">
        <f t="shared" si="52"/>
        <v>-6627083.4100000001</v>
      </c>
      <c r="T259" s="4">
        <v>16903634.619100001</v>
      </c>
      <c r="U259" s="4">
        <v>5397073.6332</v>
      </c>
      <c r="V259" s="4">
        <v>1735631.3319999999</v>
      </c>
      <c r="W259" s="4">
        <v>270213.10859999998</v>
      </c>
      <c r="X259" s="4">
        <v>47827173.366999999</v>
      </c>
      <c r="Y259" s="5">
        <f t="shared" si="40"/>
        <v>150640164.21580002</v>
      </c>
    </row>
    <row r="260" spans="1:25" ht="24.95" customHeight="1" x14ac:dyDescent="0.2">
      <c r="A260" s="146"/>
      <c r="B260" s="144"/>
      <c r="C260" s="1">
        <v>18</v>
      </c>
      <c r="D260" s="4" t="s">
        <v>314</v>
      </c>
      <c r="E260" s="4">
        <v>79505651.907000005</v>
      </c>
      <c r="F260" s="4">
        <f t="shared" si="50"/>
        <v>-6627083.4100000001</v>
      </c>
      <c r="G260" s="4">
        <v>15786196.3804</v>
      </c>
      <c r="H260" s="4">
        <v>5040292.5862999996</v>
      </c>
      <c r="I260" s="4">
        <v>1620895.0127000001</v>
      </c>
      <c r="J260" s="4">
        <v>252350.2959</v>
      </c>
      <c r="K260" s="4">
        <v>38277732.265000001</v>
      </c>
      <c r="L260" s="5">
        <f t="shared" si="48"/>
        <v>133856035.03730002</v>
      </c>
      <c r="M260" s="7"/>
      <c r="N260" s="150"/>
      <c r="O260" s="143"/>
      <c r="P260" s="8">
        <v>5</v>
      </c>
      <c r="Q260" s="4" t="s">
        <v>672</v>
      </c>
      <c r="R260" s="4">
        <v>86376497.847100005</v>
      </c>
      <c r="S260" s="4">
        <f t="shared" si="52"/>
        <v>-6627083.4100000001</v>
      </c>
      <c r="T260" s="4">
        <v>17150433.019000001</v>
      </c>
      <c r="U260" s="4">
        <v>5475872.6113999998</v>
      </c>
      <c r="V260" s="4">
        <v>1760972.0972</v>
      </c>
      <c r="W260" s="4">
        <v>274158.30530000001</v>
      </c>
      <c r="X260" s="4">
        <v>62894297.5854</v>
      </c>
      <c r="Y260" s="5">
        <f t="shared" si="40"/>
        <v>167305148.05540001</v>
      </c>
    </row>
    <row r="261" spans="1:25" ht="24.95" customHeight="1" x14ac:dyDescent="0.2">
      <c r="A261" s="1"/>
      <c r="B261" s="147" t="s">
        <v>837</v>
      </c>
      <c r="C261" s="148"/>
      <c r="D261" s="10"/>
      <c r="E261" s="10">
        <f>SUM(E243:E260)</f>
        <v>1450047078.1699002</v>
      </c>
      <c r="F261" s="10">
        <f t="shared" ref="F261:K261" si="53">SUM(F243:F260)</f>
        <v>-119287501.37999997</v>
      </c>
      <c r="G261" s="10">
        <f t="shared" si="53"/>
        <v>287913216.07609993</v>
      </c>
      <c r="H261" s="10">
        <f t="shared" si="53"/>
        <v>91926314.200499997</v>
      </c>
      <c r="I261" s="10">
        <f t="shared" si="53"/>
        <v>29562352.120500002</v>
      </c>
      <c r="J261" s="10">
        <f t="shared" si="53"/>
        <v>4602437.693500001</v>
      </c>
      <c r="K261" s="10">
        <f t="shared" si="53"/>
        <v>781079256.4944998</v>
      </c>
      <c r="L261" s="10">
        <f>SUM(L243:L260)</f>
        <v>2525843153.375001</v>
      </c>
      <c r="M261" s="7"/>
      <c r="N261" s="150"/>
      <c r="O261" s="143"/>
      <c r="P261" s="8">
        <v>6</v>
      </c>
      <c r="Q261" s="4" t="s">
        <v>673</v>
      </c>
      <c r="R261" s="4">
        <v>88777457.726600006</v>
      </c>
      <c r="S261" s="4">
        <f t="shared" si="52"/>
        <v>-6627083.4100000001</v>
      </c>
      <c r="T261" s="4">
        <v>17627154.1483</v>
      </c>
      <c r="U261" s="4">
        <v>5628082.4227999998</v>
      </c>
      <c r="V261" s="4">
        <v>1809920.8674999999</v>
      </c>
      <c r="W261" s="4">
        <v>281778.9325</v>
      </c>
      <c r="X261" s="4">
        <v>65119504.177699998</v>
      </c>
      <c r="Y261" s="5">
        <f t="shared" si="40"/>
        <v>172616814.86540002</v>
      </c>
    </row>
    <row r="262" spans="1:25" ht="24.95" customHeight="1" x14ac:dyDescent="0.2">
      <c r="A262" s="146">
        <v>13</v>
      </c>
      <c r="B262" s="142" t="s">
        <v>928</v>
      </c>
      <c r="C262" s="1">
        <v>1</v>
      </c>
      <c r="D262" s="4" t="s">
        <v>315</v>
      </c>
      <c r="E262" s="4">
        <v>93420832.724900007</v>
      </c>
      <c r="F262" s="4">
        <f t="shared" ref="F262:F276" si="54">-6627083.41</f>
        <v>-6627083.4100000001</v>
      </c>
      <c r="G262" s="4">
        <v>18549116.648200002</v>
      </c>
      <c r="H262" s="4">
        <v>5922451.0371000003</v>
      </c>
      <c r="I262" s="4">
        <v>1904586.1296000001</v>
      </c>
      <c r="J262" s="4">
        <v>296516.96720000001</v>
      </c>
      <c r="K262" s="4">
        <v>54589435.787100002</v>
      </c>
      <c r="L262" s="5">
        <f t="shared" si="48"/>
        <v>168055855.88410002</v>
      </c>
      <c r="M262" s="7"/>
      <c r="N262" s="150"/>
      <c r="O262" s="143"/>
      <c r="P262" s="8">
        <v>7</v>
      </c>
      <c r="Q262" s="4" t="s">
        <v>674</v>
      </c>
      <c r="R262" s="4">
        <v>96247223.357500002</v>
      </c>
      <c r="S262" s="4">
        <f t="shared" si="52"/>
        <v>-6627083.4100000001</v>
      </c>
      <c r="T262" s="4">
        <v>19110308.921999998</v>
      </c>
      <c r="U262" s="4">
        <v>6101631.2011000002</v>
      </c>
      <c r="V262" s="4">
        <v>1962208.2278</v>
      </c>
      <c r="W262" s="4">
        <v>305487.90820000001</v>
      </c>
      <c r="X262" s="4">
        <v>67201962.999500006</v>
      </c>
      <c r="Y262" s="5">
        <f t="shared" si="40"/>
        <v>184301739.20610002</v>
      </c>
    </row>
    <row r="263" spans="1:25" ht="24.95" customHeight="1" x14ac:dyDescent="0.2">
      <c r="A263" s="146"/>
      <c r="B263" s="143"/>
      <c r="C263" s="1">
        <v>2</v>
      </c>
      <c r="D263" s="4" t="s">
        <v>316</v>
      </c>
      <c r="E263" s="4">
        <v>71086940.929199994</v>
      </c>
      <c r="F263" s="4">
        <f t="shared" si="54"/>
        <v>-6627083.4100000001</v>
      </c>
      <c r="G263" s="4">
        <v>14114624.3402</v>
      </c>
      <c r="H263" s="4">
        <v>4506585.0384</v>
      </c>
      <c r="I263" s="4">
        <v>1449261.3451</v>
      </c>
      <c r="J263" s="4">
        <v>225629.37530000001</v>
      </c>
      <c r="K263" s="4">
        <v>40435703.204999998</v>
      </c>
      <c r="L263" s="5">
        <f t="shared" si="48"/>
        <v>125191660.8232</v>
      </c>
      <c r="M263" s="7"/>
      <c r="N263" s="150"/>
      <c r="O263" s="143"/>
      <c r="P263" s="8">
        <v>8</v>
      </c>
      <c r="Q263" s="4" t="s">
        <v>675</v>
      </c>
      <c r="R263" s="4">
        <v>70834424.240799993</v>
      </c>
      <c r="S263" s="4">
        <f t="shared" si="52"/>
        <v>-6627083.4100000001</v>
      </c>
      <c r="T263" s="4">
        <v>14064486.0426</v>
      </c>
      <c r="U263" s="4">
        <v>4490576.642</v>
      </c>
      <c r="V263" s="4">
        <v>1444113.2450999999</v>
      </c>
      <c r="W263" s="4">
        <v>224827.88939999999</v>
      </c>
      <c r="X263" s="4">
        <v>51536321.553199999</v>
      </c>
      <c r="Y263" s="5">
        <f t="shared" si="40"/>
        <v>135967666.20310003</v>
      </c>
    </row>
    <row r="264" spans="1:25" ht="24.95" customHeight="1" x14ac:dyDescent="0.2">
      <c r="A264" s="146"/>
      <c r="B264" s="143"/>
      <c r="C264" s="1">
        <v>3</v>
      </c>
      <c r="D264" s="4" t="s">
        <v>317</v>
      </c>
      <c r="E264" s="4">
        <v>67780398.652500004</v>
      </c>
      <c r="F264" s="4">
        <f t="shared" si="54"/>
        <v>-6627083.4100000001</v>
      </c>
      <c r="G264" s="4">
        <v>13458095.8486</v>
      </c>
      <c r="H264" s="4">
        <v>4296965.4688999997</v>
      </c>
      <c r="I264" s="4">
        <v>1381850.3151</v>
      </c>
      <c r="J264" s="4">
        <v>215134.4369</v>
      </c>
      <c r="K264" s="4">
        <v>35031756.087800004</v>
      </c>
      <c r="L264" s="5">
        <f t="shared" si="48"/>
        <v>115537117.3998</v>
      </c>
      <c r="M264" s="7"/>
      <c r="N264" s="150"/>
      <c r="O264" s="143"/>
      <c r="P264" s="8">
        <v>9</v>
      </c>
      <c r="Q264" s="4" t="s">
        <v>676</v>
      </c>
      <c r="R264" s="4">
        <v>84065512.643299997</v>
      </c>
      <c r="S264" s="4">
        <f t="shared" si="52"/>
        <v>-6627083.4100000001</v>
      </c>
      <c r="T264" s="4">
        <v>16691576.7568</v>
      </c>
      <c r="U264" s="4">
        <v>5329366.7806000002</v>
      </c>
      <c r="V264" s="4">
        <v>1713857.6555999999</v>
      </c>
      <c r="W264" s="4">
        <v>266823.25689999998</v>
      </c>
      <c r="X264" s="4">
        <v>61524430.693099998</v>
      </c>
      <c r="Y264" s="5">
        <f t="shared" si="40"/>
        <v>162964484.37629998</v>
      </c>
    </row>
    <row r="265" spans="1:25" ht="24.95" customHeight="1" x14ac:dyDescent="0.2">
      <c r="A265" s="146"/>
      <c r="B265" s="143"/>
      <c r="C265" s="1">
        <v>4</v>
      </c>
      <c r="D265" s="4" t="s">
        <v>318</v>
      </c>
      <c r="E265" s="4">
        <v>69986941.316699997</v>
      </c>
      <c r="F265" s="4">
        <f t="shared" si="54"/>
        <v>-6627083.4100000001</v>
      </c>
      <c r="G265" s="4">
        <v>13896214.5858</v>
      </c>
      <c r="H265" s="4">
        <v>4436850.1232000003</v>
      </c>
      <c r="I265" s="4">
        <v>1426835.4691000001</v>
      </c>
      <c r="J265" s="4">
        <v>222137.98550000001</v>
      </c>
      <c r="K265" s="4">
        <v>39532457.423900001</v>
      </c>
      <c r="L265" s="5">
        <f t="shared" si="48"/>
        <v>122874353.49419999</v>
      </c>
      <c r="M265" s="7"/>
      <c r="N265" s="150"/>
      <c r="O265" s="143"/>
      <c r="P265" s="8">
        <v>10</v>
      </c>
      <c r="Q265" s="4" t="s">
        <v>677</v>
      </c>
      <c r="R265" s="4">
        <v>88012728.747700006</v>
      </c>
      <c r="S265" s="4">
        <f t="shared" si="52"/>
        <v>-6627083.4100000001</v>
      </c>
      <c r="T265" s="4">
        <v>17475313.8508</v>
      </c>
      <c r="U265" s="4">
        <v>5579602.1234999998</v>
      </c>
      <c r="V265" s="4">
        <v>1794330.21</v>
      </c>
      <c r="W265" s="4">
        <v>279351.68890000001</v>
      </c>
      <c r="X265" s="4">
        <v>62983581.1105</v>
      </c>
      <c r="Y265" s="5">
        <f t="shared" ref="Y265:Y328" si="55">SUM(R265:X265)</f>
        <v>169497824.32140002</v>
      </c>
    </row>
    <row r="266" spans="1:25" ht="24.95" customHeight="1" x14ac:dyDescent="0.2">
      <c r="A266" s="146"/>
      <c r="B266" s="143"/>
      <c r="C266" s="1">
        <v>5</v>
      </c>
      <c r="D266" s="4" t="s">
        <v>319</v>
      </c>
      <c r="E266" s="4">
        <v>74129809.273900002</v>
      </c>
      <c r="F266" s="4">
        <f t="shared" si="54"/>
        <v>-6627083.4100000001</v>
      </c>
      <c r="G266" s="4">
        <v>14718799.214500001</v>
      </c>
      <c r="H266" s="4">
        <v>4699488.8935000002</v>
      </c>
      <c r="I266" s="4">
        <v>1511296.8104999999</v>
      </c>
      <c r="J266" s="4">
        <v>235287.4148</v>
      </c>
      <c r="K266" s="4">
        <v>41942936.153399996</v>
      </c>
      <c r="L266" s="5">
        <f t="shared" si="48"/>
        <v>130610534.3506</v>
      </c>
      <c r="M266" s="7"/>
      <c r="N266" s="150"/>
      <c r="O266" s="143"/>
      <c r="P266" s="8">
        <v>11</v>
      </c>
      <c r="Q266" s="4" t="s">
        <v>862</v>
      </c>
      <c r="R266" s="4">
        <v>63653955.229500003</v>
      </c>
      <c r="S266" s="4">
        <f t="shared" si="52"/>
        <v>-6627083.4100000001</v>
      </c>
      <c r="T266" s="4">
        <v>12638772.383300001</v>
      </c>
      <c r="U266" s="4">
        <v>4035367.9385000002</v>
      </c>
      <c r="V266" s="4">
        <v>1297723.8234000001</v>
      </c>
      <c r="W266" s="4">
        <v>202037.13889999999</v>
      </c>
      <c r="X266" s="4">
        <v>47137872.791900001</v>
      </c>
      <c r="Y266" s="5">
        <f t="shared" si="55"/>
        <v>122338645.8955</v>
      </c>
    </row>
    <row r="267" spans="1:25" ht="24.95" customHeight="1" x14ac:dyDescent="0.2">
      <c r="A267" s="146"/>
      <c r="B267" s="143"/>
      <c r="C267" s="1">
        <v>6</v>
      </c>
      <c r="D267" s="4" t="s">
        <v>320</v>
      </c>
      <c r="E267" s="4">
        <v>75568540.219699994</v>
      </c>
      <c r="F267" s="4">
        <f t="shared" si="54"/>
        <v>-6627083.4100000001</v>
      </c>
      <c r="G267" s="4">
        <v>15004465.562799999</v>
      </c>
      <c r="H267" s="4">
        <v>4790697.8169999998</v>
      </c>
      <c r="I267" s="4">
        <v>1540628.4587999999</v>
      </c>
      <c r="J267" s="4">
        <v>239853.93520000001</v>
      </c>
      <c r="K267" s="4">
        <v>43232342.003300004</v>
      </c>
      <c r="L267" s="5">
        <f t="shared" si="48"/>
        <v>133749444.58680001</v>
      </c>
      <c r="M267" s="7"/>
      <c r="N267" s="150"/>
      <c r="O267" s="143"/>
      <c r="P267" s="8">
        <v>12</v>
      </c>
      <c r="Q267" s="4" t="s">
        <v>678</v>
      </c>
      <c r="R267" s="4">
        <v>66383461.897200003</v>
      </c>
      <c r="S267" s="4">
        <f t="shared" si="52"/>
        <v>-6627083.4100000001</v>
      </c>
      <c r="T267" s="4">
        <v>13180727.920399999</v>
      </c>
      <c r="U267" s="4">
        <v>4208406.1047999999</v>
      </c>
      <c r="V267" s="4">
        <v>1353370.7320000001</v>
      </c>
      <c r="W267" s="4">
        <v>210700.57089999999</v>
      </c>
      <c r="X267" s="4">
        <v>46971392.542900003</v>
      </c>
      <c r="Y267" s="5">
        <f t="shared" si="55"/>
        <v>125680976.35819998</v>
      </c>
    </row>
    <row r="268" spans="1:25" ht="24.95" customHeight="1" x14ac:dyDescent="0.2">
      <c r="A268" s="146"/>
      <c r="B268" s="143"/>
      <c r="C268" s="1">
        <v>7</v>
      </c>
      <c r="D268" s="4" t="s">
        <v>321</v>
      </c>
      <c r="E268" s="4">
        <v>62268946.387199998</v>
      </c>
      <c r="F268" s="4">
        <f t="shared" si="54"/>
        <v>-6627083.4100000001</v>
      </c>
      <c r="G268" s="4">
        <v>12363772.794600001</v>
      </c>
      <c r="H268" s="4">
        <v>3947564.7492</v>
      </c>
      <c r="I268" s="4">
        <v>1269487.4166000001</v>
      </c>
      <c r="J268" s="4">
        <v>197641.13200000001</v>
      </c>
      <c r="K268" s="4">
        <v>35644301.063299999</v>
      </c>
      <c r="L268" s="5">
        <f t="shared" si="48"/>
        <v>109064630.1329</v>
      </c>
      <c r="M268" s="7"/>
      <c r="N268" s="150"/>
      <c r="O268" s="143"/>
      <c r="P268" s="8">
        <v>13</v>
      </c>
      <c r="Q268" s="4" t="s">
        <v>885</v>
      </c>
      <c r="R268" s="4">
        <v>65075919.054099999</v>
      </c>
      <c r="S268" s="4">
        <f t="shared" si="52"/>
        <v>-6627083.4100000001</v>
      </c>
      <c r="T268" s="4">
        <v>12921109.5461</v>
      </c>
      <c r="U268" s="4">
        <v>4125513.9035999998</v>
      </c>
      <c r="V268" s="4">
        <v>1326713.6375</v>
      </c>
      <c r="W268" s="4">
        <v>206550.4405</v>
      </c>
      <c r="X268" s="4">
        <v>47162752.1932</v>
      </c>
      <c r="Y268" s="5">
        <f t="shared" si="55"/>
        <v>124191475.36500001</v>
      </c>
    </row>
    <row r="269" spans="1:25" ht="24.95" customHeight="1" x14ac:dyDescent="0.2">
      <c r="A269" s="146"/>
      <c r="B269" s="143"/>
      <c r="C269" s="1">
        <v>8</v>
      </c>
      <c r="D269" s="4" t="s">
        <v>322</v>
      </c>
      <c r="E269" s="4">
        <v>76710360.668799996</v>
      </c>
      <c r="F269" s="4">
        <f t="shared" si="54"/>
        <v>-6627083.4100000001</v>
      </c>
      <c r="G269" s="4">
        <v>15231179.027899999</v>
      </c>
      <c r="H269" s="4">
        <v>4863083.9808</v>
      </c>
      <c r="I269" s="4">
        <v>1563906.9431</v>
      </c>
      <c r="J269" s="4">
        <v>243478.06409999999</v>
      </c>
      <c r="K269" s="4">
        <v>41399206.543200001</v>
      </c>
      <c r="L269" s="5">
        <f t="shared" si="48"/>
        <v>133384131.8179</v>
      </c>
      <c r="M269" s="7"/>
      <c r="N269" s="150"/>
      <c r="O269" s="143"/>
      <c r="P269" s="8">
        <v>14</v>
      </c>
      <c r="Q269" s="4" t="s">
        <v>679</v>
      </c>
      <c r="R269" s="4">
        <v>96654917.243200004</v>
      </c>
      <c r="S269" s="4">
        <f t="shared" si="52"/>
        <v>-6627083.4100000001</v>
      </c>
      <c r="T269" s="4">
        <v>19191258.3336</v>
      </c>
      <c r="U269" s="4">
        <v>6127477.1179999998</v>
      </c>
      <c r="V269" s="4">
        <v>1970519.9512</v>
      </c>
      <c r="W269" s="4">
        <v>306781.9253</v>
      </c>
      <c r="X269" s="4">
        <v>62579246.727399997</v>
      </c>
      <c r="Y269" s="5">
        <f t="shared" si="55"/>
        <v>180203117.88870001</v>
      </c>
    </row>
    <row r="270" spans="1:25" ht="24.95" customHeight="1" x14ac:dyDescent="0.2">
      <c r="A270" s="146"/>
      <c r="B270" s="143"/>
      <c r="C270" s="1">
        <v>9</v>
      </c>
      <c r="D270" s="4" t="s">
        <v>323</v>
      </c>
      <c r="E270" s="4">
        <v>82077036.830799997</v>
      </c>
      <c r="F270" s="4">
        <f t="shared" si="54"/>
        <v>-6627083.4100000001</v>
      </c>
      <c r="G270" s="4">
        <v>16296756.150699999</v>
      </c>
      <c r="H270" s="4">
        <v>5203306.5614999998</v>
      </c>
      <c r="I270" s="4">
        <v>1673318.2668999999</v>
      </c>
      <c r="J270" s="4">
        <v>260511.85079999999</v>
      </c>
      <c r="K270" s="4">
        <v>46894819.255900003</v>
      </c>
      <c r="L270" s="5">
        <f t="shared" si="48"/>
        <v>145778665.50659999</v>
      </c>
      <c r="M270" s="7"/>
      <c r="N270" s="150"/>
      <c r="O270" s="143"/>
      <c r="P270" s="8">
        <v>15</v>
      </c>
      <c r="Q270" s="4" t="s">
        <v>886</v>
      </c>
      <c r="R270" s="4">
        <v>65909623.7861</v>
      </c>
      <c r="S270" s="4">
        <f t="shared" si="52"/>
        <v>-6627083.4100000001</v>
      </c>
      <c r="T270" s="4">
        <v>13086645.282299999</v>
      </c>
      <c r="U270" s="4">
        <v>4178366.9484000001</v>
      </c>
      <c r="V270" s="4">
        <v>1343710.5152</v>
      </c>
      <c r="W270" s="4">
        <v>209196.61259999999</v>
      </c>
      <c r="X270" s="4">
        <v>48483036.732600003</v>
      </c>
      <c r="Y270" s="5">
        <f t="shared" si="55"/>
        <v>126583496.46720001</v>
      </c>
    </row>
    <row r="271" spans="1:25" ht="24.95" customHeight="1" x14ac:dyDescent="0.2">
      <c r="A271" s="146"/>
      <c r="B271" s="143"/>
      <c r="C271" s="1">
        <v>10</v>
      </c>
      <c r="D271" s="4" t="s">
        <v>324</v>
      </c>
      <c r="E271" s="4">
        <v>71671277.392399997</v>
      </c>
      <c r="F271" s="4">
        <f t="shared" si="54"/>
        <v>-6627083.4100000001</v>
      </c>
      <c r="G271" s="4">
        <v>14230646.9114</v>
      </c>
      <c r="H271" s="4">
        <v>4543629.2821000004</v>
      </c>
      <c r="I271" s="4">
        <v>1461174.3101999999</v>
      </c>
      <c r="J271" s="4">
        <v>227484.0545</v>
      </c>
      <c r="K271" s="4">
        <v>40361770.799800001</v>
      </c>
      <c r="L271" s="5">
        <f t="shared" si="48"/>
        <v>125868899.34040001</v>
      </c>
      <c r="M271" s="7"/>
      <c r="N271" s="150"/>
      <c r="O271" s="143"/>
      <c r="P271" s="8">
        <v>16</v>
      </c>
      <c r="Q271" s="4" t="s">
        <v>680</v>
      </c>
      <c r="R271" s="4">
        <v>69162794.832900003</v>
      </c>
      <c r="S271" s="4">
        <f t="shared" si="52"/>
        <v>-6627083.4100000001</v>
      </c>
      <c r="T271" s="4">
        <v>13732576.6818</v>
      </c>
      <c r="U271" s="4">
        <v>4384603.0274</v>
      </c>
      <c r="V271" s="4">
        <v>1410033.4569999999</v>
      </c>
      <c r="W271" s="4">
        <v>219522.15119999999</v>
      </c>
      <c r="X271" s="4">
        <v>48864785.560000002</v>
      </c>
      <c r="Y271" s="5">
        <f t="shared" si="55"/>
        <v>131147232.3003</v>
      </c>
    </row>
    <row r="272" spans="1:25" ht="24.95" customHeight="1" x14ac:dyDescent="0.2">
      <c r="A272" s="146"/>
      <c r="B272" s="143"/>
      <c r="C272" s="1">
        <v>11</v>
      </c>
      <c r="D272" s="4" t="s">
        <v>325</v>
      </c>
      <c r="E272" s="4">
        <v>76807591.048999995</v>
      </c>
      <c r="F272" s="4">
        <f t="shared" si="54"/>
        <v>-6627083.4100000001</v>
      </c>
      <c r="G272" s="4">
        <v>15250484.5469</v>
      </c>
      <c r="H272" s="4">
        <v>4869247.9396000002</v>
      </c>
      <c r="I272" s="4">
        <v>1565889.1950999999</v>
      </c>
      <c r="J272" s="4">
        <v>243786.67249999999</v>
      </c>
      <c r="K272" s="4">
        <v>42221638.382600002</v>
      </c>
      <c r="L272" s="5">
        <f t="shared" si="48"/>
        <v>134331554.3757</v>
      </c>
      <c r="M272" s="7"/>
      <c r="N272" s="150"/>
      <c r="O272" s="143"/>
      <c r="P272" s="8">
        <v>17</v>
      </c>
      <c r="Q272" s="4" t="s">
        <v>681</v>
      </c>
      <c r="R272" s="4">
        <v>90362357.9586</v>
      </c>
      <c r="S272" s="4">
        <f t="shared" si="52"/>
        <v>-6627083.4100000001</v>
      </c>
      <c r="T272" s="4">
        <v>17941843.050299998</v>
      </c>
      <c r="U272" s="4">
        <v>5728557.8065999998</v>
      </c>
      <c r="V272" s="4">
        <v>1842232.4934</v>
      </c>
      <c r="W272" s="4">
        <v>286809.39299999998</v>
      </c>
      <c r="X272" s="4">
        <v>60719820.268799998</v>
      </c>
      <c r="Y272" s="5">
        <f t="shared" si="55"/>
        <v>170254537.5607</v>
      </c>
    </row>
    <row r="273" spans="1:25" ht="24.95" customHeight="1" x14ac:dyDescent="0.2">
      <c r="A273" s="146"/>
      <c r="B273" s="143"/>
      <c r="C273" s="1">
        <v>12</v>
      </c>
      <c r="D273" s="4" t="s">
        <v>326</v>
      </c>
      <c r="E273" s="4">
        <v>53900517.114699997</v>
      </c>
      <c r="F273" s="4">
        <f t="shared" si="54"/>
        <v>-6627083.4100000001</v>
      </c>
      <c r="G273" s="4">
        <v>10702184.4079</v>
      </c>
      <c r="H273" s="4">
        <v>3417044.8300999999</v>
      </c>
      <c r="I273" s="4">
        <v>1098878.8504999999</v>
      </c>
      <c r="J273" s="4">
        <v>171079.8052</v>
      </c>
      <c r="K273" s="4">
        <v>31201828.113200001</v>
      </c>
      <c r="L273" s="5">
        <f t="shared" si="48"/>
        <v>93864449.711600006</v>
      </c>
      <c r="M273" s="7"/>
      <c r="N273" s="150"/>
      <c r="O273" s="143"/>
      <c r="P273" s="8">
        <v>18</v>
      </c>
      <c r="Q273" s="4" t="s">
        <v>682</v>
      </c>
      <c r="R273" s="4">
        <v>78134088.6461</v>
      </c>
      <c r="S273" s="4">
        <f t="shared" si="52"/>
        <v>-6627083.4100000001</v>
      </c>
      <c r="T273" s="4">
        <v>15513866.470899999</v>
      </c>
      <c r="U273" s="4">
        <v>4953341.7851</v>
      </c>
      <c r="V273" s="4">
        <v>1592932.7233</v>
      </c>
      <c r="W273" s="4">
        <v>247996.96520000001</v>
      </c>
      <c r="X273" s="4">
        <v>49402868.781300001</v>
      </c>
      <c r="Y273" s="5">
        <f t="shared" si="55"/>
        <v>143218011.9619</v>
      </c>
    </row>
    <row r="274" spans="1:25" ht="24.95" customHeight="1" x14ac:dyDescent="0.2">
      <c r="A274" s="146"/>
      <c r="B274" s="143"/>
      <c r="C274" s="1">
        <v>13</v>
      </c>
      <c r="D274" s="4" t="s">
        <v>327</v>
      </c>
      <c r="E274" s="4">
        <v>68315268.267399997</v>
      </c>
      <c r="F274" s="4">
        <f t="shared" si="54"/>
        <v>-6627083.4100000001</v>
      </c>
      <c r="G274" s="4">
        <v>13564296.559800001</v>
      </c>
      <c r="H274" s="4">
        <v>4330873.7419999996</v>
      </c>
      <c r="I274" s="4">
        <v>1392754.7912999999</v>
      </c>
      <c r="J274" s="4">
        <v>216832.10870000001</v>
      </c>
      <c r="K274" s="4">
        <v>38755549.595399998</v>
      </c>
      <c r="L274" s="5">
        <f t="shared" si="48"/>
        <v>119948491.65459999</v>
      </c>
      <c r="M274" s="7"/>
      <c r="N274" s="150"/>
      <c r="O274" s="143"/>
      <c r="P274" s="8">
        <v>19</v>
      </c>
      <c r="Q274" s="4" t="s">
        <v>683</v>
      </c>
      <c r="R274" s="4">
        <v>71728235.777199998</v>
      </c>
      <c r="S274" s="4">
        <f t="shared" si="52"/>
        <v>-6627083.4100000001</v>
      </c>
      <c r="T274" s="4">
        <v>14241956.2489</v>
      </c>
      <c r="U274" s="4">
        <v>4547240.1815999998</v>
      </c>
      <c r="V274" s="4">
        <v>1462335.5303</v>
      </c>
      <c r="W274" s="4">
        <v>227664.84</v>
      </c>
      <c r="X274" s="4">
        <v>47137961.0167</v>
      </c>
      <c r="Y274" s="5">
        <f t="shared" si="55"/>
        <v>132718310.18470001</v>
      </c>
    </row>
    <row r="275" spans="1:25" ht="24.95" customHeight="1" x14ac:dyDescent="0.2">
      <c r="A275" s="146"/>
      <c r="B275" s="143"/>
      <c r="C275" s="1">
        <v>14</v>
      </c>
      <c r="D275" s="4" t="s">
        <v>328</v>
      </c>
      <c r="E275" s="4">
        <v>66664575.999600001</v>
      </c>
      <c r="F275" s="4">
        <f t="shared" si="54"/>
        <v>-6627083.4100000001</v>
      </c>
      <c r="G275" s="4">
        <v>13236544.360099999</v>
      </c>
      <c r="H275" s="4">
        <v>4226227.4457</v>
      </c>
      <c r="I275" s="4">
        <v>1359101.8522000001</v>
      </c>
      <c r="J275" s="4">
        <v>211592.8248</v>
      </c>
      <c r="K275" s="4">
        <v>37397328.380199999</v>
      </c>
      <c r="L275" s="5">
        <f t="shared" si="48"/>
        <v>116468287.4526</v>
      </c>
      <c r="M275" s="7"/>
      <c r="N275" s="150"/>
      <c r="O275" s="143"/>
      <c r="P275" s="8">
        <v>20</v>
      </c>
      <c r="Q275" s="4" t="s">
        <v>887</v>
      </c>
      <c r="R275" s="4">
        <v>64766506.907300003</v>
      </c>
      <c r="S275" s="4">
        <f t="shared" si="52"/>
        <v>-6627083.4100000001</v>
      </c>
      <c r="T275" s="4">
        <v>12859674.405400001</v>
      </c>
      <c r="U275" s="4">
        <v>4105898.5968999998</v>
      </c>
      <c r="V275" s="4">
        <v>1320405.6004000001</v>
      </c>
      <c r="W275" s="4">
        <v>205568.3689</v>
      </c>
      <c r="X275" s="4">
        <v>45265741.9582</v>
      </c>
      <c r="Y275" s="5">
        <f t="shared" si="55"/>
        <v>121896712.4271</v>
      </c>
    </row>
    <row r="276" spans="1:25" ht="24.95" customHeight="1" x14ac:dyDescent="0.2">
      <c r="A276" s="146"/>
      <c r="B276" s="143"/>
      <c r="C276" s="1">
        <v>15</v>
      </c>
      <c r="D276" s="4" t="s">
        <v>329</v>
      </c>
      <c r="E276" s="4">
        <v>71498656.997199997</v>
      </c>
      <c r="F276" s="4">
        <f t="shared" si="54"/>
        <v>-6627083.4100000001</v>
      </c>
      <c r="G276" s="4">
        <v>14196372.3738</v>
      </c>
      <c r="H276" s="4">
        <v>4532685.9430999998</v>
      </c>
      <c r="I276" s="4">
        <v>1457655.0693999999</v>
      </c>
      <c r="J276" s="4">
        <v>226936.1588</v>
      </c>
      <c r="K276" s="4">
        <v>40285985.673199996</v>
      </c>
      <c r="L276" s="5">
        <f t="shared" si="48"/>
        <v>125571208.8055</v>
      </c>
      <c r="M276" s="7"/>
      <c r="N276" s="150"/>
      <c r="O276" s="143"/>
      <c r="P276" s="8">
        <v>21</v>
      </c>
      <c r="Q276" s="4" t="s">
        <v>684</v>
      </c>
      <c r="R276" s="4">
        <v>79986254.585299999</v>
      </c>
      <c r="S276" s="4">
        <f t="shared" si="52"/>
        <v>-6627083.4100000001</v>
      </c>
      <c r="T276" s="4">
        <v>15881622.153000001</v>
      </c>
      <c r="U276" s="4">
        <v>5070760.5851999996</v>
      </c>
      <c r="V276" s="4">
        <v>1630693.1399000001</v>
      </c>
      <c r="W276" s="4">
        <v>253875.7249</v>
      </c>
      <c r="X276" s="4">
        <v>55785493.906900004</v>
      </c>
      <c r="Y276" s="5">
        <f t="shared" si="55"/>
        <v>151981616.68520001</v>
      </c>
    </row>
    <row r="277" spans="1:25" ht="24.95" customHeight="1" x14ac:dyDescent="0.2">
      <c r="A277" s="146"/>
      <c r="B277" s="144"/>
      <c r="C277" s="1">
        <v>16</v>
      </c>
      <c r="D277" s="4" t="s">
        <v>330</v>
      </c>
      <c r="E277" s="4">
        <v>69502271.256600007</v>
      </c>
      <c r="F277" s="4">
        <f>-6627083.41</f>
        <v>-6627083.4100000001</v>
      </c>
      <c r="G277" s="4">
        <v>13799981.216700001</v>
      </c>
      <c r="H277" s="4">
        <v>4406124.2709999997</v>
      </c>
      <c r="I277" s="4">
        <v>1416954.4195999999</v>
      </c>
      <c r="J277" s="4">
        <v>220599.64660000001</v>
      </c>
      <c r="K277" s="4">
        <v>39202055.446000002</v>
      </c>
      <c r="L277" s="5">
        <f t="shared" si="48"/>
        <v>121920902.84650001</v>
      </c>
      <c r="M277" s="7"/>
      <c r="N277" s="150"/>
      <c r="O277" s="143"/>
      <c r="P277" s="8">
        <v>22</v>
      </c>
      <c r="Q277" s="4" t="s">
        <v>888</v>
      </c>
      <c r="R277" s="4">
        <v>74088438.406399995</v>
      </c>
      <c r="S277" s="4">
        <f t="shared" si="52"/>
        <v>-6627083.4100000001</v>
      </c>
      <c r="T277" s="4">
        <v>14710584.847100001</v>
      </c>
      <c r="U277" s="4">
        <v>4696866.1708000004</v>
      </c>
      <c r="V277" s="4">
        <v>1510453.3758</v>
      </c>
      <c r="W277" s="4">
        <v>235156.10399999999</v>
      </c>
      <c r="X277" s="4">
        <v>51106049.070900001</v>
      </c>
      <c r="Y277" s="5">
        <f t="shared" si="55"/>
        <v>139720464.565</v>
      </c>
    </row>
    <row r="278" spans="1:25" ht="24.95" customHeight="1" x14ac:dyDescent="0.2">
      <c r="A278" s="1"/>
      <c r="B278" s="147" t="s">
        <v>838</v>
      </c>
      <c r="C278" s="148"/>
      <c r="D278" s="10"/>
      <c r="E278" s="10">
        <f>SUM(E262:E277)</f>
        <v>1151389965.0806</v>
      </c>
      <c r="F278" s="10">
        <f t="shared" ref="F278:L278" si="56">SUM(F262:F277)</f>
        <v>-106033334.55999997</v>
      </c>
      <c r="G278" s="10">
        <f t="shared" si="56"/>
        <v>228613534.5499</v>
      </c>
      <c r="H278" s="10">
        <f t="shared" si="56"/>
        <v>72992827.123199999</v>
      </c>
      <c r="I278" s="10">
        <f t="shared" si="56"/>
        <v>23473579.643100001</v>
      </c>
      <c r="J278" s="10">
        <f t="shared" si="56"/>
        <v>3654502.4328999999</v>
      </c>
      <c r="K278" s="10">
        <f t="shared" si="56"/>
        <v>648129113.91330004</v>
      </c>
      <c r="L278" s="10">
        <f t="shared" si="56"/>
        <v>2022220188.1829998</v>
      </c>
      <c r="M278" s="7"/>
      <c r="N278" s="150"/>
      <c r="O278" s="143"/>
      <c r="P278" s="8">
        <v>23</v>
      </c>
      <c r="Q278" s="4" t="s">
        <v>889</v>
      </c>
      <c r="R278" s="4">
        <v>76700145.743599996</v>
      </c>
      <c r="S278" s="4">
        <f t="shared" si="52"/>
        <v>-6627083.4100000001</v>
      </c>
      <c r="T278" s="4">
        <v>15229150.809699999</v>
      </c>
      <c r="U278" s="4">
        <v>4862436.4016000004</v>
      </c>
      <c r="V278" s="4">
        <v>1563698.6897</v>
      </c>
      <c r="W278" s="4">
        <v>243445.64199999999</v>
      </c>
      <c r="X278" s="4">
        <v>55584605.975299999</v>
      </c>
      <c r="Y278" s="5">
        <f t="shared" si="55"/>
        <v>147556399.85190001</v>
      </c>
    </row>
    <row r="279" spans="1:25" ht="24.95" customHeight="1" x14ac:dyDescent="0.2">
      <c r="A279" s="146">
        <v>14</v>
      </c>
      <c r="B279" s="142" t="s">
        <v>929</v>
      </c>
      <c r="C279" s="1">
        <v>1</v>
      </c>
      <c r="D279" s="4" t="s">
        <v>331</v>
      </c>
      <c r="E279" s="4">
        <v>87063563.580799997</v>
      </c>
      <c r="F279" s="4">
        <f t="shared" ref="F279:F294" si="57">-6627083.41</f>
        <v>-6627083.4100000001</v>
      </c>
      <c r="G279" s="4">
        <v>17286852.938099999</v>
      </c>
      <c r="H279" s="4">
        <v>5519429.4183</v>
      </c>
      <c r="I279" s="4">
        <v>1774979.4210999999</v>
      </c>
      <c r="J279" s="4">
        <v>276339.04639999999</v>
      </c>
      <c r="K279" s="4">
        <v>45970314.787600003</v>
      </c>
      <c r="L279" s="5">
        <f t="shared" si="48"/>
        <v>151264395.7823</v>
      </c>
      <c r="M279" s="7"/>
      <c r="N279" s="150"/>
      <c r="O279" s="143"/>
      <c r="P279" s="8">
        <v>24</v>
      </c>
      <c r="Q279" s="4" t="s">
        <v>890</v>
      </c>
      <c r="R279" s="4">
        <v>65660918.335600004</v>
      </c>
      <c r="S279" s="4">
        <f t="shared" si="52"/>
        <v>-6627083.4100000001</v>
      </c>
      <c r="T279" s="4">
        <v>13037263.7228</v>
      </c>
      <c r="U279" s="4">
        <v>4162600.1669000001</v>
      </c>
      <c r="V279" s="4">
        <v>1338640.1155999999</v>
      </c>
      <c r="W279" s="4">
        <v>208407.22349999999</v>
      </c>
      <c r="X279" s="4">
        <v>46946954.265799999</v>
      </c>
      <c r="Y279" s="5">
        <f t="shared" si="55"/>
        <v>124727700.42020001</v>
      </c>
    </row>
    <row r="280" spans="1:25" ht="24.95" customHeight="1" x14ac:dyDescent="0.2">
      <c r="A280" s="146"/>
      <c r="B280" s="143"/>
      <c r="C280" s="1">
        <v>2</v>
      </c>
      <c r="D280" s="4" t="s">
        <v>332</v>
      </c>
      <c r="E280" s="4">
        <v>73357309.322899997</v>
      </c>
      <c r="F280" s="4">
        <f t="shared" si="57"/>
        <v>-6627083.4100000001</v>
      </c>
      <c r="G280" s="4">
        <v>14565415.9564</v>
      </c>
      <c r="H280" s="4">
        <v>4650515.9502999997</v>
      </c>
      <c r="I280" s="4">
        <v>1495547.7249</v>
      </c>
      <c r="J280" s="4">
        <v>232835.50630000001</v>
      </c>
      <c r="K280" s="4">
        <v>40287665.441200003</v>
      </c>
      <c r="L280" s="5">
        <f t="shared" si="48"/>
        <v>127962206.49200001</v>
      </c>
      <c r="M280" s="7"/>
      <c r="N280" s="150"/>
      <c r="O280" s="143"/>
      <c r="P280" s="8">
        <v>25</v>
      </c>
      <c r="Q280" s="4" t="s">
        <v>685</v>
      </c>
      <c r="R280" s="4">
        <v>60086207.0537</v>
      </c>
      <c r="S280" s="4">
        <f t="shared" si="52"/>
        <v>-6627083.4100000001</v>
      </c>
      <c r="T280" s="4">
        <v>11930380.313200001</v>
      </c>
      <c r="U280" s="4">
        <v>3809189.1165999998</v>
      </c>
      <c r="V280" s="4">
        <v>1224987.5451</v>
      </c>
      <c r="W280" s="4">
        <v>190713.13500000001</v>
      </c>
      <c r="X280" s="4">
        <v>43803415.446900003</v>
      </c>
      <c r="Y280" s="5">
        <f t="shared" si="55"/>
        <v>114417809.20050001</v>
      </c>
    </row>
    <row r="281" spans="1:25" ht="24.95" customHeight="1" x14ac:dyDescent="0.2">
      <c r="A281" s="146"/>
      <c r="B281" s="143"/>
      <c r="C281" s="1">
        <v>3</v>
      </c>
      <c r="D281" s="4" t="s">
        <v>333</v>
      </c>
      <c r="E281" s="4">
        <v>99296893.252100006</v>
      </c>
      <c r="F281" s="4">
        <f t="shared" si="57"/>
        <v>-6627083.4100000001</v>
      </c>
      <c r="G281" s="4">
        <v>19715834.273899999</v>
      </c>
      <c r="H281" s="4">
        <v>6294966.2433000002</v>
      </c>
      <c r="I281" s="4">
        <v>2024382.3576</v>
      </c>
      <c r="J281" s="4">
        <v>315167.53580000001</v>
      </c>
      <c r="K281" s="4">
        <v>53112555.6756</v>
      </c>
      <c r="L281" s="5">
        <f t="shared" si="48"/>
        <v>174132715.92830002</v>
      </c>
      <c r="M281" s="7"/>
      <c r="N281" s="150"/>
      <c r="O281" s="143"/>
      <c r="P281" s="8">
        <v>26</v>
      </c>
      <c r="Q281" s="4" t="s">
        <v>686</v>
      </c>
      <c r="R281" s="4">
        <v>79647689.834800005</v>
      </c>
      <c r="S281" s="4">
        <f t="shared" si="52"/>
        <v>-6627083.4100000001</v>
      </c>
      <c r="T281" s="4">
        <v>15814398.6348</v>
      </c>
      <c r="U281" s="4">
        <v>5049297.1375000002</v>
      </c>
      <c r="V281" s="4">
        <v>1623790.7637</v>
      </c>
      <c r="W281" s="4">
        <v>252801.1231</v>
      </c>
      <c r="X281" s="4">
        <v>55937946.408299997</v>
      </c>
      <c r="Y281" s="5">
        <f t="shared" si="55"/>
        <v>151698840.49220002</v>
      </c>
    </row>
    <row r="282" spans="1:25" ht="24.95" customHeight="1" x14ac:dyDescent="0.2">
      <c r="A282" s="146"/>
      <c r="B282" s="143"/>
      <c r="C282" s="1">
        <v>4</v>
      </c>
      <c r="D282" s="4" t="s">
        <v>334</v>
      </c>
      <c r="E282" s="4">
        <v>93342727.249699995</v>
      </c>
      <c r="F282" s="4">
        <f t="shared" si="57"/>
        <v>-6627083.4100000001</v>
      </c>
      <c r="G282" s="4">
        <v>18533608.463</v>
      </c>
      <c r="H282" s="4">
        <v>5917499.5093</v>
      </c>
      <c r="I282" s="4">
        <v>1902993.7803</v>
      </c>
      <c r="J282" s="4">
        <v>296269.06099999999</v>
      </c>
      <c r="K282" s="4">
        <v>50092002.265900001</v>
      </c>
      <c r="L282" s="5">
        <f t="shared" si="48"/>
        <v>163458016.9192</v>
      </c>
      <c r="M282" s="7"/>
      <c r="N282" s="150"/>
      <c r="O282" s="143"/>
      <c r="P282" s="8">
        <v>27</v>
      </c>
      <c r="Q282" s="4" t="s">
        <v>891</v>
      </c>
      <c r="R282" s="4">
        <v>86778384.207399994</v>
      </c>
      <c r="S282" s="4">
        <f t="shared" si="52"/>
        <v>-6627083.4100000001</v>
      </c>
      <c r="T282" s="4">
        <v>17230229.320999999</v>
      </c>
      <c r="U282" s="4">
        <v>5501350.3579000002</v>
      </c>
      <c r="V282" s="4">
        <v>1769165.4216</v>
      </c>
      <c r="W282" s="4">
        <v>275433.88929999998</v>
      </c>
      <c r="X282" s="4">
        <v>61437352.788599998</v>
      </c>
      <c r="Y282" s="5">
        <f t="shared" si="55"/>
        <v>166364832.5758</v>
      </c>
    </row>
    <row r="283" spans="1:25" ht="24.95" customHeight="1" x14ac:dyDescent="0.2">
      <c r="A283" s="146"/>
      <c r="B283" s="143"/>
      <c r="C283" s="1">
        <v>5</v>
      </c>
      <c r="D283" s="4" t="s">
        <v>335</v>
      </c>
      <c r="E283" s="4">
        <v>90251667.649900004</v>
      </c>
      <c r="F283" s="4">
        <f t="shared" si="57"/>
        <v>-6627083.4100000001</v>
      </c>
      <c r="G283" s="4">
        <v>17919865.003400002</v>
      </c>
      <c r="H283" s="4">
        <v>5721540.5502000004</v>
      </c>
      <c r="I283" s="4">
        <v>1839975.8315999999</v>
      </c>
      <c r="J283" s="4">
        <v>286458.06290000002</v>
      </c>
      <c r="K283" s="4">
        <v>46022279.2108</v>
      </c>
      <c r="L283" s="5">
        <f t="shared" si="48"/>
        <v>155414702.89880002</v>
      </c>
      <c r="M283" s="7"/>
      <c r="N283" s="150"/>
      <c r="O283" s="143"/>
      <c r="P283" s="8">
        <v>28</v>
      </c>
      <c r="Q283" s="4" t="s">
        <v>687</v>
      </c>
      <c r="R283" s="4">
        <v>66463992.139600001</v>
      </c>
      <c r="S283" s="4">
        <f t="shared" si="52"/>
        <v>-6627083.4100000001</v>
      </c>
      <c r="T283" s="4">
        <v>13196717.5537</v>
      </c>
      <c r="U283" s="4">
        <v>4213511.3518000003</v>
      </c>
      <c r="V283" s="4">
        <v>1355012.5155</v>
      </c>
      <c r="W283" s="4">
        <v>210956.17329999999</v>
      </c>
      <c r="X283" s="4">
        <v>47266857.489299998</v>
      </c>
      <c r="Y283" s="5">
        <f t="shared" si="55"/>
        <v>126079963.81319998</v>
      </c>
    </row>
    <row r="284" spans="1:25" ht="24.95" customHeight="1" x14ac:dyDescent="0.2">
      <c r="A284" s="146"/>
      <c r="B284" s="143"/>
      <c r="C284" s="1">
        <v>6</v>
      </c>
      <c r="D284" s="4" t="s">
        <v>336</v>
      </c>
      <c r="E284" s="4">
        <v>86774115.702500001</v>
      </c>
      <c r="F284" s="4">
        <f t="shared" si="57"/>
        <v>-6627083.4100000001</v>
      </c>
      <c r="G284" s="4">
        <v>17229381.790600002</v>
      </c>
      <c r="H284" s="4">
        <v>5501079.7543000001</v>
      </c>
      <c r="I284" s="4">
        <v>1769078.3988999999</v>
      </c>
      <c r="J284" s="4">
        <v>275420.34110000002</v>
      </c>
      <c r="K284" s="4">
        <v>43463318.097099997</v>
      </c>
      <c r="L284" s="5">
        <f t="shared" si="48"/>
        <v>148385310.67450002</v>
      </c>
      <c r="M284" s="7"/>
      <c r="N284" s="150"/>
      <c r="O284" s="143"/>
      <c r="P284" s="8">
        <v>29</v>
      </c>
      <c r="Q284" s="4" t="s">
        <v>688</v>
      </c>
      <c r="R284" s="4">
        <v>79930653.099199995</v>
      </c>
      <c r="S284" s="4">
        <f t="shared" si="52"/>
        <v>-6627083.4100000001</v>
      </c>
      <c r="T284" s="4">
        <v>15870582.2337</v>
      </c>
      <c r="U284" s="4">
        <v>5067235.7067999998</v>
      </c>
      <c r="V284" s="4">
        <v>1629559.5830999999</v>
      </c>
      <c r="W284" s="4">
        <v>253699.24619999999</v>
      </c>
      <c r="X284" s="4">
        <v>51341697.584399998</v>
      </c>
      <c r="Y284" s="5">
        <f t="shared" si="55"/>
        <v>147466344.04339999</v>
      </c>
    </row>
    <row r="285" spans="1:25" ht="24.95" customHeight="1" x14ac:dyDescent="0.2">
      <c r="A285" s="146"/>
      <c r="B285" s="143"/>
      <c r="C285" s="1">
        <v>7</v>
      </c>
      <c r="D285" s="4" t="s">
        <v>337</v>
      </c>
      <c r="E285" s="4">
        <v>87614602.437700003</v>
      </c>
      <c r="F285" s="4">
        <f t="shared" si="57"/>
        <v>-6627083.4100000001</v>
      </c>
      <c r="G285" s="4">
        <v>17396264.123300001</v>
      </c>
      <c r="H285" s="4">
        <v>5554362.7468999997</v>
      </c>
      <c r="I285" s="4">
        <v>1786213.5423999999</v>
      </c>
      <c r="J285" s="4">
        <v>278088.0392</v>
      </c>
      <c r="K285" s="4">
        <v>46950845.517399997</v>
      </c>
      <c r="L285" s="5">
        <f t="shared" si="48"/>
        <v>152953292.99690002</v>
      </c>
      <c r="M285" s="7"/>
      <c r="N285" s="150"/>
      <c r="O285" s="143"/>
      <c r="P285" s="8">
        <v>30</v>
      </c>
      <c r="Q285" s="4" t="s">
        <v>892</v>
      </c>
      <c r="R285" s="4">
        <v>67488141.189999998</v>
      </c>
      <c r="S285" s="4">
        <f t="shared" si="52"/>
        <v>-6627083.4100000001</v>
      </c>
      <c r="T285" s="4">
        <v>13400066.845799999</v>
      </c>
      <c r="U285" s="4">
        <v>4278437.6902000001</v>
      </c>
      <c r="V285" s="4">
        <v>1375892.0133</v>
      </c>
      <c r="W285" s="4">
        <v>214206.81409999999</v>
      </c>
      <c r="X285" s="4">
        <v>48978860.261600003</v>
      </c>
      <c r="Y285" s="5">
        <f t="shared" si="55"/>
        <v>129108521.405</v>
      </c>
    </row>
    <row r="286" spans="1:25" ht="24.95" customHeight="1" x14ac:dyDescent="0.2">
      <c r="A286" s="146"/>
      <c r="B286" s="143"/>
      <c r="C286" s="1">
        <v>8</v>
      </c>
      <c r="D286" s="4" t="s">
        <v>338</v>
      </c>
      <c r="E286" s="4">
        <v>94826798.011899993</v>
      </c>
      <c r="F286" s="4">
        <f t="shared" si="57"/>
        <v>-6627083.4100000001</v>
      </c>
      <c r="G286" s="4">
        <v>18828277.230999999</v>
      </c>
      <c r="H286" s="4">
        <v>6011582.7685000002</v>
      </c>
      <c r="I286" s="4">
        <v>1933249.7789</v>
      </c>
      <c r="J286" s="4">
        <v>300979.48959999997</v>
      </c>
      <c r="K286" s="4">
        <v>51378232.022</v>
      </c>
      <c r="L286" s="5">
        <f t="shared" si="48"/>
        <v>166652035.8919</v>
      </c>
      <c r="M286" s="7"/>
      <c r="N286" s="150"/>
      <c r="O286" s="143"/>
      <c r="P286" s="8">
        <v>31</v>
      </c>
      <c r="Q286" s="4" t="s">
        <v>689</v>
      </c>
      <c r="R286" s="4">
        <v>67782757.078600004</v>
      </c>
      <c r="S286" s="4">
        <f t="shared" si="52"/>
        <v>-6627083.4100000001</v>
      </c>
      <c r="T286" s="4">
        <v>13458564.124399999</v>
      </c>
      <c r="U286" s="4">
        <v>4297114.9823000003</v>
      </c>
      <c r="V286" s="4">
        <v>1381898.3966999999</v>
      </c>
      <c r="W286" s="4">
        <v>215141.92249999999</v>
      </c>
      <c r="X286" s="4">
        <v>50071965.870899998</v>
      </c>
      <c r="Y286" s="5">
        <f t="shared" si="55"/>
        <v>130580358.96540001</v>
      </c>
    </row>
    <row r="287" spans="1:25" ht="24.95" customHeight="1" x14ac:dyDescent="0.2">
      <c r="A287" s="146"/>
      <c r="B287" s="143"/>
      <c r="C287" s="1">
        <v>9</v>
      </c>
      <c r="D287" s="4" t="s">
        <v>339</v>
      </c>
      <c r="E287" s="4">
        <v>86285401.772300005</v>
      </c>
      <c r="F287" s="4">
        <f t="shared" si="57"/>
        <v>-6627083.4100000001</v>
      </c>
      <c r="G287" s="4">
        <v>17132345.4932</v>
      </c>
      <c r="H287" s="4">
        <v>5470097.5394000001</v>
      </c>
      <c r="I287" s="4">
        <v>1759114.9062999999</v>
      </c>
      <c r="J287" s="4">
        <v>273869.16710000002</v>
      </c>
      <c r="K287" s="4">
        <v>41487964.215599999</v>
      </c>
      <c r="L287" s="5">
        <f t="shared" si="48"/>
        <v>145781709.6839</v>
      </c>
      <c r="M287" s="7"/>
      <c r="N287" s="150"/>
      <c r="O287" s="143"/>
      <c r="P287" s="8">
        <v>32</v>
      </c>
      <c r="Q287" s="4" t="s">
        <v>690</v>
      </c>
      <c r="R287" s="4">
        <v>67453608.585800007</v>
      </c>
      <c r="S287" s="4">
        <f t="shared" si="52"/>
        <v>-6627083.4100000001</v>
      </c>
      <c r="T287" s="4">
        <v>13393210.2456</v>
      </c>
      <c r="U287" s="4">
        <v>4276248.4819999998</v>
      </c>
      <c r="V287" s="4">
        <v>1375187.9913999999</v>
      </c>
      <c r="W287" s="4">
        <v>214097.20790000001</v>
      </c>
      <c r="X287" s="4">
        <v>47776973.440300003</v>
      </c>
      <c r="Y287" s="5">
        <f t="shared" si="55"/>
        <v>127862242.54300001</v>
      </c>
    </row>
    <row r="288" spans="1:25" ht="24.95" customHeight="1" x14ac:dyDescent="0.2">
      <c r="A288" s="146"/>
      <c r="B288" s="143"/>
      <c r="C288" s="1">
        <v>10</v>
      </c>
      <c r="D288" s="4" t="s">
        <v>340</v>
      </c>
      <c r="E288" s="4">
        <v>80691304.250400007</v>
      </c>
      <c r="F288" s="4">
        <f t="shared" si="57"/>
        <v>-6627083.4100000001</v>
      </c>
      <c r="G288" s="4">
        <v>16021612.8606</v>
      </c>
      <c r="H288" s="4">
        <v>5115457.4906000001</v>
      </c>
      <c r="I288" s="4">
        <v>1645067.1052000001</v>
      </c>
      <c r="J288" s="4">
        <v>256113.54680000001</v>
      </c>
      <c r="K288" s="4">
        <v>41583864.602799997</v>
      </c>
      <c r="L288" s="5">
        <f t="shared" si="48"/>
        <v>138686336.44640002</v>
      </c>
      <c r="M288" s="7"/>
      <c r="N288" s="151"/>
      <c r="O288" s="144"/>
      <c r="P288" s="8">
        <v>33</v>
      </c>
      <c r="Q288" s="4" t="s">
        <v>691</v>
      </c>
      <c r="R288" s="4">
        <v>77753077.464399993</v>
      </c>
      <c r="S288" s="4">
        <f>-6627083.41</f>
        <v>-6627083.4100000001</v>
      </c>
      <c r="T288" s="4">
        <v>15438215.0274</v>
      </c>
      <c r="U288" s="4">
        <v>4929187.4288999997</v>
      </c>
      <c r="V288" s="4">
        <v>1585164.9846999999</v>
      </c>
      <c r="W288" s="4">
        <v>246787.63879999999</v>
      </c>
      <c r="X288" s="4">
        <v>50586669.512999997</v>
      </c>
      <c r="Y288" s="5">
        <f t="shared" si="55"/>
        <v>143912018.64719999</v>
      </c>
    </row>
    <row r="289" spans="1:25" ht="24.95" customHeight="1" x14ac:dyDescent="0.2">
      <c r="A289" s="146"/>
      <c r="B289" s="143"/>
      <c r="C289" s="1">
        <v>11</v>
      </c>
      <c r="D289" s="4" t="s">
        <v>341</v>
      </c>
      <c r="E289" s="4">
        <v>84478371.499400005</v>
      </c>
      <c r="F289" s="4">
        <f t="shared" si="57"/>
        <v>-6627083.4100000001</v>
      </c>
      <c r="G289" s="4">
        <v>16773551.696</v>
      </c>
      <c r="H289" s="4">
        <v>5355540.1327999998</v>
      </c>
      <c r="I289" s="4">
        <v>1722274.6780999999</v>
      </c>
      <c r="J289" s="4">
        <v>268133.66759999999</v>
      </c>
      <c r="K289" s="4">
        <v>41615537.315700002</v>
      </c>
      <c r="L289" s="5">
        <f t="shared" si="48"/>
        <v>143586325.57960001</v>
      </c>
      <c r="M289" s="7"/>
      <c r="N289" s="14"/>
      <c r="O289" s="147" t="s">
        <v>855</v>
      </c>
      <c r="P289" s="148"/>
      <c r="Q289" s="10"/>
      <c r="R289" s="10">
        <f>SUM(R256:R288)</f>
        <v>2509024498.4271994</v>
      </c>
      <c r="S289" s="10">
        <f t="shared" ref="S289:Y289" si="58">SUM(S256:S288)</f>
        <v>-218693752.52999991</v>
      </c>
      <c r="T289" s="10">
        <f t="shared" si="58"/>
        <v>498177833.96959996</v>
      </c>
      <c r="U289" s="10">
        <f t="shared" si="58"/>
        <v>159060611.10120004</v>
      </c>
      <c r="V289" s="10">
        <f t="shared" si="58"/>
        <v>51151901.767800011</v>
      </c>
      <c r="W289" s="10">
        <f t="shared" si="58"/>
        <v>7963623.4571000012</v>
      </c>
      <c r="X289" s="10">
        <f t="shared" si="58"/>
        <v>1749051727.6394997</v>
      </c>
      <c r="Y289" s="10">
        <f t="shared" si="58"/>
        <v>4755736443.8323994</v>
      </c>
    </row>
    <row r="290" spans="1:25" ht="24.95" customHeight="1" x14ac:dyDescent="0.2">
      <c r="A290" s="146"/>
      <c r="B290" s="143"/>
      <c r="C290" s="1">
        <v>12</v>
      </c>
      <c r="D290" s="4" t="s">
        <v>342</v>
      </c>
      <c r="E290" s="4">
        <v>82022576.523499995</v>
      </c>
      <c r="F290" s="4">
        <f t="shared" si="57"/>
        <v>-6627083.4100000001</v>
      </c>
      <c r="G290" s="4">
        <v>16285942.817500001</v>
      </c>
      <c r="H290" s="4">
        <v>5199854.0285999998</v>
      </c>
      <c r="I290" s="4">
        <v>1672207.9754999999</v>
      </c>
      <c r="J290" s="4">
        <v>260338.99419999999</v>
      </c>
      <c r="K290" s="4">
        <v>41432117.899899997</v>
      </c>
      <c r="L290" s="5">
        <f t="shared" si="48"/>
        <v>140245954.8292</v>
      </c>
      <c r="M290" s="7"/>
      <c r="N290" s="149">
        <v>31</v>
      </c>
      <c r="O290" s="142" t="s">
        <v>941</v>
      </c>
      <c r="P290" s="8">
        <v>1</v>
      </c>
      <c r="Q290" s="4" t="s">
        <v>692</v>
      </c>
      <c r="R290" s="4">
        <v>91716499</v>
      </c>
      <c r="S290" s="4">
        <f t="shared" ref="S290:S305" si="59">-6627083.41</f>
        <v>-6627083.4100000001</v>
      </c>
      <c r="T290" s="4">
        <v>18210713.7016</v>
      </c>
      <c r="U290" s="4">
        <v>5814404.1193000004</v>
      </c>
      <c r="V290" s="4">
        <v>1869839.5932</v>
      </c>
      <c r="W290" s="4">
        <v>291107.42570000002</v>
      </c>
      <c r="X290" s="4">
        <v>42484359.294500001</v>
      </c>
      <c r="Y290" s="5">
        <f t="shared" si="55"/>
        <v>153759839.7243</v>
      </c>
    </row>
    <row r="291" spans="1:25" ht="24.95" customHeight="1" x14ac:dyDescent="0.2">
      <c r="A291" s="146"/>
      <c r="B291" s="143"/>
      <c r="C291" s="1">
        <v>13</v>
      </c>
      <c r="D291" s="4" t="s">
        <v>343</v>
      </c>
      <c r="E291" s="4">
        <v>106229966.6119</v>
      </c>
      <c r="F291" s="4">
        <f t="shared" si="57"/>
        <v>-6627083.4100000001</v>
      </c>
      <c r="G291" s="4">
        <v>21092426.440000001</v>
      </c>
      <c r="H291" s="4">
        <v>6734491.2005000003</v>
      </c>
      <c r="I291" s="4">
        <v>2165728.0828999998</v>
      </c>
      <c r="J291" s="4">
        <v>337173.05450000003</v>
      </c>
      <c r="K291" s="4">
        <v>55807294.7984</v>
      </c>
      <c r="L291" s="5">
        <f t="shared" si="48"/>
        <v>185739996.7782</v>
      </c>
      <c r="M291" s="7"/>
      <c r="N291" s="150"/>
      <c r="O291" s="143"/>
      <c r="P291" s="8">
        <v>2</v>
      </c>
      <c r="Q291" s="4" t="s">
        <v>533</v>
      </c>
      <c r="R291" s="4">
        <v>92519366.002299994</v>
      </c>
      <c r="S291" s="4">
        <f t="shared" si="59"/>
        <v>-6627083.4100000001</v>
      </c>
      <c r="T291" s="4">
        <v>18370126.471099999</v>
      </c>
      <c r="U291" s="4">
        <v>5865302.1937999995</v>
      </c>
      <c r="V291" s="4">
        <v>1886207.7768999999</v>
      </c>
      <c r="W291" s="4">
        <v>293655.71909999999</v>
      </c>
      <c r="X291" s="4">
        <v>43507061.491700001</v>
      </c>
      <c r="Y291" s="5">
        <f t="shared" si="55"/>
        <v>155814636.24489999</v>
      </c>
    </row>
    <row r="292" spans="1:25" ht="24.95" customHeight="1" x14ac:dyDescent="0.2">
      <c r="A292" s="146"/>
      <c r="B292" s="143"/>
      <c r="C292" s="1">
        <v>14</v>
      </c>
      <c r="D292" s="4" t="s">
        <v>344</v>
      </c>
      <c r="E292" s="4">
        <v>72888699.399100006</v>
      </c>
      <c r="F292" s="4">
        <f t="shared" si="57"/>
        <v>-6627083.4100000001</v>
      </c>
      <c r="G292" s="4">
        <v>14472371.3978</v>
      </c>
      <c r="H292" s="4">
        <v>4620808.2368000001</v>
      </c>
      <c r="I292" s="4">
        <v>1485994.0961</v>
      </c>
      <c r="J292" s="4">
        <v>231348.1421</v>
      </c>
      <c r="K292" s="4">
        <v>39658093.074100003</v>
      </c>
      <c r="L292" s="5">
        <f t="shared" si="48"/>
        <v>126730230.93600002</v>
      </c>
      <c r="M292" s="7"/>
      <c r="N292" s="150"/>
      <c r="O292" s="143"/>
      <c r="P292" s="8">
        <v>3</v>
      </c>
      <c r="Q292" s="4" t="s">
        <v>693</v>
      </c>
      <c r="R292" s="4">
        <v>92116202.826100007</v>
      </c>
      <c r="S292" s="4">
        <f t="shared" si="59"/>
        <v>-6627083.4100000001</v>
      </c>
      <c r="T292" s="4">
        <v>18290076.651799999</v>
      </c>
      <c r="U292" s="4">
        <v>5839743.5031000003</v>
      </c>
      <c r="V292" s="4">
        <v>1877988.4219</v>
      </c>
      <c r="W292" s="4">
        <v>292376.08250000002</v>
      </c>
      <c r="X292" s="4">
        <v>42765531.818899997</v>
      </c>
      <c r="Y292" s="5">
        <f t="shared" si="55"/>
        <v>154554835.89430001</v>
      </c>
    </row>
    <row r="293" spans="1:25" ht="24.95" customHeight="1" x14ac:dyDescent="0.2">
      <c r="A293" s="146"/>
      <c r="B293" s="143"/>
      <c r="C293" s="1">
        <v>15</v>
      </c>
      <c r="D293" s="4" t="s">
        <v>345</v>
      </c>
      <c r="E293" s="4">
        <v>80676002.812299997</v>
      </c>
      <c r="F293" s="4">
        <f t="shared" si="57"/>
        <v>-6627083.4100000001</v>
      </c>
      <c r="G293" s="4">
        <v>16018574.6929</v>
      </c>
      <c r="H293" s="4">
        <v>5114487.4497999996</v>
      </c>
      <c r="I293" s="4">
        <v>1644755.1521999999</v>
      </c>
      <c r="J293" s="4">
        <v>256064.98019999999</v>
      </c>
      <c r="K293" s="4">
        <v>44235108.885700002</v>
      </c>
      <c r="L293" s="5">
        <f t="shared" si="48"/>
        <v>141317910.56309998</v>
      </c>
      <c r="M293" s="7"/>
      <c r="N293" s="150"/>
      <c r="O293" s="143"/>
      <c r="P293" s="8">
        <v>4</v>
      </c>
      <c r="Q293" s="4" t="s">
        <v>694</v>
      </c>
      <c r="R293" s="4">
        <v>69933931.854900002</v>
      </c>
      <c r="S293" s="4">
        <f t="shared" si="59"/>
        <v>-6627083.4100000001</v>
      </c>
      <c r="T293" s="4">
        <v>13885689.3244</v>
      </c>
      <c r="U293" s="4">
        <v>4433489.5672000004</v>
      </c>
      <c r="V293" s="4">
        <v>1425754.7564000001</v>
      </c>
      <c r="W293" s="4">
        <v>221969.73389999999</v>
      </c>
      <c r="X293" s="4">
        <v>34573680.161300004</v>
      </c>
      <c r="Y293" s="5">
        <f t="shared" si="55"/>
        <v>117847431.98810002</v>
      </c>
    </row>
    <row r="294" spans="1:25" ht="24.95" customHeight="1" x14ac:dyDescent="0.2">
      <c r="A294" s="146"/>
      <c r="B294" s="143"/>
      <c r="C294" s="1">
        <v>16</v>
      </c>
      <c r="D294" s="4" t="s">
        <v>346</v>
      </c>
      <c r="E294" s="4">
        <v>91606525.484999999</v>
      </c>
      <c r="F294" s="4">
        <f t="shared" si="57"/>
        <v>-6627083.4100000001</v>
      </c>
      <c r="G294" s="4">
        <v>18188877.9771</v>
      </c>
      <c r="H294" s="4">
        <v>5807432.3043</v>
      </c>
      <c r="I294" s="4">
        <v>1867597.5447</v>
      </c>
      <c r="J294" s="4">
        <v>290758.37070000003</v>
      </c>
      <c r="K294" s="4">
        <v>49134762.890500002</v>
      </c>
      <c r="L294" s="5">
        <f t="shared" si="48"/>
        <v>160268871.16229999</v>
      </c>
      <c r="M294" s="7"/>
      <c r="N294" s="150"/>
      <c r="O294" s="143"/>
      <c r="P294" s="8">
        <v>5</v>
      </c>
      <c r="Q294" s="4" t="s">
        <v>695</v>
      </c>
      <c r="R294" s="4">
        <v>121675497.05670001</v>
      </c>
      <c r="S294" s="4">
        <f t="shared" si="59"/>
        <v>-6627083.4100000001</v>
      </c>
      <c r="T294" s="4">
        <v>24159204.3477</v>
      </c>
      <c r="U294" s="4">
        <v>7713666.7777000004</v>
      </c>
      <c r="V294" s="4">
        <v>2480618.6934000002</v>
      </c>
      <c r="W294" s="4">
        <v>386197.04320000001</v>
      </c>
      <c r="X294" s="4">
        <v>64896376.829000004</v>
      </c>
      <c r="Y294" s="5">
        <f t="shared" si="55"/>
        <v>214684477.33770001</v>
      </c>
    </row>
    <row r="295" spans="1:25" ht="24.95" customHeight="1" x14ac:dyDescent="0.2">
      <c r="A295" s="146"/>
      <c r="B295" s="144"/>
      <c r="C295" s="1">
        <v>17</v>
      </c>
      <c r="D295" s="4" t="s">
        <v>347</v>
      </c>
      <c r="E295" s="4">
        <v>75862863.712200001</v>
      </c>
      <c r="F295" s="4">
        <f>-6627083.41</f>
        <v>-6627083.4100000001</v>
      </c>
      <c r="G295" s="4">
        <v>15062904.7849</v>
      </c>
      <c r="H295" s="4">
        <v>4809356.5724999998</v>
      </c>
      <c r="I295" s="4">
        <v>1546628.8810000001</v>
      </c>
      <c r="J295" s="4">
        <v>240788.11559999999</v>
      </c>
      <c r="K295" s="4">
        <v>39472203.3631</v>
      </c>
      <c r="L295" s="5">
        <f t="shared" si="48"/>
        <v>130367662.01930001</v>
      </c>
      <c r="M295" s="7"/>
      <c r="N295" s="150"/>
      <c r="O295" s="143"/>
      <c r="P295" s="8">
        <v>6</v>
      </c>
      <c r="Q295" s="4" t="s">
        <v>696</v>
      </c>
      <c r="R295" s="4">
        <v>105218347.72059999</v>
      </c>
      <c r="S295" s="4">
        <f t="shared" si="59"/>
        <v>-6627083.4100000001</v>
      </c>
      <c r="T295" s="4">
        <v>20891565.066100001</v>
      </c>
      <c r="U295" s="4">
        <v>6670359.2165000001</v>
      </c>
      <c r="V295" s="4">
        <v>2145104.0395</v>
      </c>
      <c r="W295" s="4">
        <v>333962.18430000002</v>
      </c>
      <c r="X295" s="4">
        <v>54081424.608400002</v>
      </c>
      <c r="Y295" s="5">
        <f t="shared" si="55"/>
        <v>182713679.42540002</v>
      </c>
    </row>
    <row r="296" spans="1:25" ht="24.95" customHeight="1" x14ac:dyDescent="0.2">
      <c r="A296" s="1"/>
      <c r="B296" s="147" t="s">
        <v>839</v>
      </c>
      <c r="C296" s="148"/>
      <c r="D296" s="10"/>
      <c r="E296" s="10">
        <f>SUM(E279:E295)</f>
        <v>1473269389.2735999</v>
      </c>
      <c r="F296" s="10">
        <f t="shared" ref="F296:L296" si="60">SUM(F279:F295)</f>
        <v>-112660417.96999997</v>
      </c>
      <c r="G296" s="10">
        <f t="shared" si="60"/>
        <v>292524107.93970001</v>
      </c>
      <c r="H296" s="10">
        <f t="shared" si="60"/>
        <v>93398501.89639999</v>
      </c>
      <c r="I296" s="10">
        <f t="shared" si="60"/>
        <v>30035789.257699996</v>
      </c>
      <c r="J296" s="10">
        <f t="shared" si="60"/>
        <v>4676145.1211000001</v>
      </c>
      <c r="K296" s="10">
        <f t="shared" si="60"/>
        <v>771704160.06340003</v>
      </c>
      <c r="L296" s="10">
        <f t="shared" si="60"/>
        <v>2552947675.5819001</v>
      </c>
      <c r="M296" s="7"/>
      <c r="N296" s="150"/>
      <c r="O296" s="143"/>
      <c r="P296" s="8">
        <v>7</v>
      </c>
      <c r="Q296" s="4" t="s">
        <v>697</v>
      </c>
      <c r="R296" s="4">
        <v>92365242.644500002</v>
      </c>
      <c r="S296" s="4">
        <f t="shared" si="59"/>
        <v>-6627083.4100000001</v>
      </c>
      <c r="T296" s="4">
        <v>18339524.601500001</v>
      </c>
      <c r="U296" s="4">
        <v>5855531.4819999998</v>
      </c>
      <c r="V296" s="4">
        <v>1883065.6383</v>
      </c>
      <c r="W296" s="4">
        <v>293166.53279999999</v>
      </c>
      <c r="X296" s="4">
        <v>41657780.8882</v>
      </c>
      <c r="Y296" s="5">
        <f t="shared" si="55"/>
        <v>153767228.37730002</v>
      </c>
    </row>
    <row r="297" spans="1:25" ht="24.95" customHeight="1" x14ac:dyDescent="0.2">
      <c r="A297" s="146">
        <v>15</v>
      </c>
      <c r="B297" s="142" t="s">
        <v>54</v>
      </c>
      <c r="C297" s="1">
        <v>1</v>
      </c>
      <c r="D297" s="4" t="s">
        <v>348</v>
      </c>
      <c r="E297" s="4">
        <v>121040535.0024</v>
      </c>
      <c r="F297" s="4">
        <f t="shared" ref="F297:F306" si="61">-6627083.41</f>
        <v>-6627083.4100000001</v>
      </c>
      <c r="G297" s="4">
        <v>24033129.842999998</v>
      </c>
      <c r="H297" s="4">
        <v>7673413.1043999996</v>
      </c>
      <c r="I297" s="4">
        <v>2467673.6159000001</v>
      </c>
      <c r="J297" s="4">
        <v>384181.67879999999</v>
      </c>
      <c r="K297" s="4">
        <v>58569996.320600003</v>
      </c>
      <c r="L297" s="5">
        <f t="shared" si="48"/>
        <v>207541846.15510002</v>
      </c>
      <c r="M297" s="7"/>
      <c r="N297" s="150"/>
      <c r="O297" s="143"/>
      <c r="P297" s="8">
        <v>8</v>
      </c>
      <c r="Q297" s="4" t="s">
        <v>698</v>
      </c>
      <c r="R297" s="4">
        <v>81573408.959700003</v>
      </c>
      <c r="S297" s="4">
        <f t="shared" si="59"/>
        <v>-6627083.4100000001</v>
      </c>
      <c r="T297" s="4">
        <v>16196758.6249</v>
      </c>
      <c r="U297" s="4">
        <v>5171378.8712999998</v>
      </c>
      <c r="V297" s="4">
        <v>1663050.7213000001</v>
      </c>
      <c r="W297" s="4">
        <v>258913.34</v>
      </c>
      <c r="X297" s="4">
        <v>37734069.922200002</v>
      </c>
      <c r="Y297" s="5">
        <f t="shared" si="55"/>
        <v>135970497.02940002</v>
      </c>
    </row>
    <row r="298" spans="1:25" ht="24.95" customHeight="1" x14ac:dyDescent="0.2">
      <c r="A298" s="146"/>
      <c r="B298" s="143"/>
      <c r="C298" s="1">
        <v>2</v>
      </c>
      <c r="D298" s="4" t="s">
        <v>349</v>
      </c>
      <c r="E298" s="4">
        <v>87903569.688199997</v>
      </c>
      <c r="F298" s="4">
        <f t="shared" si="61"/>
        <v>-6627083.4100000001</v>
      </c>
      <c r="G298" s="4">
        <v>17453639.840100002</v>
      </c>
      <c r="H298" s="4">
        <v>5572681.9413000001</v>
      </c>
      <c r="I298" s="4">
        <v>1792104.7660000001</v>
      </c>
      <c r="J298" s="4">
        <v>279005.21899999998</v>
      </c>
      <c r="K298" s="4">
        <v>47515072.569899999</v>
      </c>
      <c r="L298" s="5">
        <f t="shared" si="48"/>
        <v>153888990.61450002</v>
      </c>
      <c r="M298" s="7"/>
      <c r="N298" s="150"/>
      <c r="O298" s="143"/>
      <c r="P298" s="8">
        <v>9</v>
      </c>
      <c r="Q298" s="4" t="s">
        <v>699</v>
      </c>
      <c r="R298" s="4">
        <v>83667865.2421</v>
      </c>
      <c r="S298" s="4">
        <f t="shared" si="59"/>
        <v>-6627083.4100000001</v>
      </c>
      <c r="T298" s="4">
        <v>16612622.118799999</v>
      </c>
      <c r="U298" s="4">
        <v>5304157.7646000003</v>
      </c>
      <c r="V298" s="4">
        <v>1705750.7516000001</v>
      </c>
      <c r="W298" s="4">
        <v>265561.12729999999</v>
      </c>
      <c r="X298" s="4">
        <v>39429662.876599997</v>
      </c>
      <c r="Y298" s="5">
        <f t="shared" si="55"/>
        <v>140358536.47099999</v>
      </c>
    </row>
    <row r="299" spans="1:25" ht="24.95" customHeight="1" x14ac:dyDescent="0.2">
      <c r="A299" s="146"/>
      <c r="B299" s="143"/>
      <c r="C299" s="1">
        <v>3</v>
      </c>
      <c r="D299" s="4" t="s">
        <v>865</v>
      </c>
      <c r="E299" s="4">
        <v>88473011.579300001</v>
      </c>
      <c r="F299" s="4">
        <f t="shared" si="61"/>
        <v>-6627083.4100000001</v>
      </c>
      <c r="G299" s="4">
        <v>17566705.0286</v>
      </c>
      <c r="H299" s="4">
        <v>5608781.9375999998</v>
      </c>
      <c r="I299" s="4">
        <v>1803714.0730000001</v>
      </c>
      <c r="J299" s="4">
        <v>280812.62290000002</v>
      </c>
      <c r="K299" s="4">
        <v>46597093.242600001</v>
      </c>
      <c r="L299" s="5">
        <f t="shared" si="48"/>
        <v>153703035.074</v>
      </c>
      <c r="M299" s="7"/>
      <c r="N299" s="150"/>
      <c r="O299" s="143"/>
      <c r="P299" s="8">
        <v>10</v>
      </c>
      <c r="Q299" s="4" t="s">
        <v>700</v>
      </c>
      <c r="R299" s="4">
        <v>79371095.586300001</v>
      </c>
      <c r="S299" s="4">
        <f t="shared" si="59"/>
        <v>-6627083.4100000001</v>
      </c>
      <c r="T299" s="4">
        <v>15759479.631899999</v>
      </c>
      <c r="U299" s="4">
        <v>5031762.3345999997</v>
      </c>
      <c r="V299" s="4">
        <v>1618151.7904999999</v>
      </c>
      <c r="W299" s="4">
        <v>251923.21520000001</v>
      </c>
      <c r="X299" s="4">
        <v>36400198.759400003</v>
      </c>
      <c r="Y299" s="5">
        <f t="shared" si="55"/>
        <v>131805527.90790001</v>
      </c>
    </row>
    <row r="300" spans="1:25" ht="24.95" customHeight="1" x14ac:dyDescent="0.2">
      <c r="A300" s="146"/>
      <c r="B300" s="143"/>
      <c r="C300" s="1">
        <v>4</v>
      </c>
      <c r="D300" s="4" t="s">
        <v>350</v>
      </c>
      <c r="E300" s="4">
        <v>96403284.524000004</v>
      </c>
      <c r="F300" s="4">
        <f t="shared" si="61"/>
        <v>-6627083.4100000001</v>
      </c>
      <c r="G300" s="4">
        <v>19141295.552000001</v>
      </c>
      <c r="H300" s="4">
        <v>6111524.7611999996</v>
      </c>
      <c r="I300" s="4">
        <v>1965389.8729000001</v>
      </c>
      <c r="J300" s="4">
        <v>305983.2451</v>
      </c>
      <c r="K300" s="4">
        <v>47042275.720799997</v>
      </c>
      <c r="L300" s="5">
        <f t="shared" si="48"/>
        <v>164342670.266</v>
      </c>
      <c r="M300" s="7"/>
      <c r="N300" s="150"/>
      <c r="O300" s="143"/>
      <c r="P300" s="8">
        <v>11</v>
      </c>
      <c r="Q300" s="4" t="s">
        <v>701</v>
      </c>
      <c r="R300" s="4">
        <v>109661462.37720001</v>
      </c>
      <c r="S300" s="4">
        <f t="shared" si="59"/>
        <v>-6627083.4100000001</v>
      </c>
      <c r="T300" s="4">
        <v>21773764.9956</v>
      </c>
      <c r="U300" s="4">
        <v>6952032.2463999996</v>
      </c>
      <c r="V300" s="4">
        <v>2235686.5606</v>
      </c>
      <c r="W300" s="4">
        <v>348064.5943</v>
      </c>
      <c r="X300" s="4">
        <v>53041695.019599997</v>
      </c>
      <c r="Y300" s="5">
        <f t="shared" si="55"/>
        <v>187385622.38370001</v>
      </c>
    </row>
    <row r="301" spans="1:25" ht="24.95" customHeight="1" x14ac:dyDescent="0.2">
      <c r="A301" s="146"/>
      <c r="B301" s="143"/>
      <c r="C301" s="1">
        <v>5</v>
      </c>
      <c r="D301" s="4" t="s">
        <v>351</v>
      </c>
      <c r="E301" s="4">
        <v>93765387.7509</v>
      </c>
      <c r="F301" s="4">
        <f t="shared" si="61"/>
        <v>-6627083.4100000001</v>
      </c>
      <c r="G301" s="4">
        <v>18617529.561900001</v>
      </c>
      <c r="H301" s="4">
        <v>5944294.2407</v>
      </c>
      <c r="I301" s="4">
        <v>1911610.6305</v>
      </c>
      <c r="J301" s="4">
        <v>297610.5821</v>
      </c>
      <c r="K301" s="4">
        <v>49591708.553199999</v>
      </c>
      <c r="L301" s="5">
        <f t="shared" si="48"/>
        <v>163501057.90930003</v>
      </c>
      <c r="M301" s="7"/>
      <c r="N301" s="150"/>
      <c r="O301" s="143"/>
      <c r="P301" s="8">
        <v>12</v>
      </c>
      <c r="Q301" s="4" t="s">
        <v>702</v>
      </c>
      <c r="R301" s="4">
        <v>73829835.645400003</v>
      </c>
      <c r="S301" s="4">
        <f t="shared" si="59"/>
        <v>-6627083.4100000001</v>
      </c>
      <c r="T301" s="4">
        <v>14659238.133099999</v>
      </c>
      <c r="U301" s="4">
        <v>4680471.9453999996</v>
      </c>
      <c r="V301" s="4">
        <v>1505181.1980000001</v>
      </c>
      <c r="W301" s="4">
        <v>234335.30100000001</v>
      </c>
      <c r="X301" s="4">
        <v>35615527.145999998</v>
      </c>
      <c r="Y301" s="5">
        <f t="shared" si="55"/>
        <v>123897505.9589</v>
      </c>
    </row>
    <row r="302" spans="1:25" ht="24.95" customHeight="1" x14ac:dyDescent="0.2">
      <c r="A302" s="146"/>
      <c r="B302" s="143"/>
      <c r="C302" s="1">
        <v>6</v>
      </c>
      <c r="D302" s="4" t="s">
        <v>54</v>
      </c>
      <c r="E302" s="4">
        <v>102098596.3343</v>
      </c>
      <c r="F302" s="4">
        <f t="shared" si="61"/>
        <v>-6627083.4100000001</v>
      </c>
      <c r="G302" s="4">
        <v>20272124.726199999</v>
      </c>
      <c r="H302" s="4">
        <v>6472581.3301999997</v>
      </c>
      <c r="I302" s="4">
        <v>2081501.1466000001</v>
      </c>
      <c r="J302" s="4">
        <v>324060.11869999999</v>
      </c>
      <c r="K302" s="4">
        <v>52407227.464400001</v>
      </c>
      <c r="L302" s="5">
        <f t="shared" si="48"/>
        <v>177029007.71039999</v>
      </c>
      <c r="M302" s="7"/>
      <c r="N302" s="150"/>
      <c r="O302" s="143"/>
      <c r="P302" s="8">
        <v>13</v>
      </c>
      <c r="Q302" s="4" t="s">
        <v>703</v>
      </c>
      <c r="R302" s="4">
        <v>98564259.224199995</v>
      </c>
      <c r="S302" s="4">
        <f t="shared" si="59"/>
        <v>-6627083.4100000001</v>
      </c>
      <c r="T302" s="4">
        <v>19570366.569899999</v>
      </c>
      <c r="U302" s="4">
        <v>6248520.6162</v>
      </c>
      <c r="V302" s="4">
        <v>2009446.0253000001</v>
      </c>
      <c r="W302" s="4">
        <v>312842.16129999998</v>
      </c>
      <c r="X302" s="4">
        <v>43932834.5079</v>
      </c>
      <c r="Y302" s="5">
        <f t="shared" si="55"/>
        <v>164011185.69479999</v>
      </c>
    </row>
    <row r="303" spans="1:25" ht="24.95" customHeight="1" x14ac:dyDescent="0.2">
      <c r="A303" s="146"/>
      <c r="B303" s="143"/>
      <c r="C303" s="1">
        <v>7</v>
      </c>
      <c r="D303" s="4" t="s">
        <v>352</v>
      </c>
      <c r="E303" s="4">
        <v>80054734.175500005</v>
      </c>
      <c r="F303" s="4">
        <f t="shared" si="61"/>
        <v>-6627083.4100000001</v>
      </c>
      <c r="G303" s="4">
        <v>15895219.076400001</v>
      </c>
      <c r="H303" s="4">
        <v>5075101.8761999998</v>
      </c>
      <c r="I303" s="4">
        <v>1632089.2446999999</v>
      </c>
      <c r="J303" s="4">
        <v>254093.0785</v>
      </c>
      <c r="K303" s="4">
        <v>41979494.010499999</v>
      </c>
      <c r="L303" s="5">
        <f t="shared" si="48"/>
        <v>138263648.05180001</v>
      </c>
      <c r="M303" s="7"/>
      <c r="N303" s="150"/>
      <c r="O303" s="143"/>
      <c r="P303" s="8">
        <v>14</v>
      </c>
      <c r="Q303" s="4" t="s">
        <v>704</v>
      </c>
      <c r="R303" s="4">
        <v>98421702.710500002</v>
      </c>
      <c r="S303" s="4">
        <f t="shared" si="59"/>
        <v>-6627083.4100000001</v>
      </c>
      <c r="T303" s="4">
        <v>19542061.348000001</v>
      </c>
      <c r="U303" s="4">
        <v>6239483.1890000002</v>
      </c>
      <c r="V303" s="4">
        <v>2006539.7017999999</v>
      </c>
      <c r="W303" s="4">
        <v>312389.68810000003</v>
      </c>
      <c r="X303" s="4">
        <v>44395485.501800001</v>
      </c>
      <c r="Y303" s="5">
        <f t="shared" si="55"/>
        <v>164290578.72920001</v>
      </c>
    </row>
    <row r="304" spans="1:25" ht="24.95" customHeight="1" x14ac:dyDescent="0.2">
      <c r="A304" s="146"/>
      <c r="B304" s="143"/>
      <c r="C304" s="1">
        <v>8</v>
      </c>
      <c r="D304" s="4" t="s">
        <v>353</v>
      </c>
      <c r="E304" s="4">
        <v>85873448.603300005</v>
      </c>
      <c r="F304" s="4">
        <f t="shared" si="61"/>
        <v>-6627083.4100000001</v>
      </c>
      <c r="G304" s="4">
        <v>17050550.382199999</v>
      </c>
      <c r="H304" s="4">
        <v>5443981.6035000002</v>
      </c>
      <c r="I304" s="4">
        <v>1750716.3481999999</v>
      </c>
      <c r="J304" s="4">
        <v>272561.6311</v>
      </c>
      <c r="K304" s="4">
        <v>45993106.075499997</v>
      </c>
      <c r="L304" s="5">
        <f t="shared" si="48"/>
        <v>149757281.23379999</v>
      </c>
      <c r="M304" s="7"/>
      <c r="N304" s="150"/>
      <c r="O304" s="143"/>
      <c r="P304" s="8">
        <v>15</v>
      </c>
      <c r="Q304" s="4" t="s">
        <v>705</v>
      </c>
      <c r="R304" s="4">
        <v>77780336.010000005</v>
      </c>
      <c r="S304" s="4">
        <f t="shared" si="59"/>
        <v>-6627083.4100000001</v>
      </c>
      <c r="T304" s="4">
        <v>15443627.3313</v>
      </c>
      <c r="U304" s="4">
        <v>4930915.4952999996</v>
      </c>
      <c r="V304" s="4">
        <v>1585720.7091999999</v>
      </c>
      <c r="W304" s="4">
        <v>246874.15719999999</v>
      </c>
      <c r="X304" s="4">
        <v>38628052.096500002</v>
      </c>
      <c r="Y304" s="5">
        <f t="shared" si="55"/>
        <v>131988442.38949999</v>
      </c>
    </row>
    <row r="305" spans="1:25" ht="24.95" customHeight="1" x14ac:dyDescent="0.2">
      <c r="A305" s="146"/>
      <c r="B305" s="143"/>
      <c r="C305" s="1">
        <v>9</v>
      </c>
      <c r="D305" s="4" t="s">
        <v>354</v>
      </c>
      <c r="E305" s="4">
        <v>78289322.814300001</v>
      </c>
      <c r="F305" s="4">
        <f t="shared" si="61"/>
        <v>-6627083.4100000001</v>
      </c>
      <c r="G305" s="4">
        <v>15544688.8968</v>
      </c>
      <c r="H305" s="4">
        <v>4963182.9172</v>
      </c>
      <c r="I305" s="4">
        <v>1596097.5082</v>
      </c>
      <c r="J305" s="4">
        <v>248489.67720000001</v>
      </c>
      <c r="K305" s="4">
        <v>40954321.518200003</v>
      </c>
      <c r="L305" s="5">
        <f t="shared" ref="L305:L368" si="62">SUM(E305:K305)</f>
        <v>134969019.9219</v>
      </c>
      <c r="M305" s="7"/>
      <c r="N305" s="150"/>
      <c r="O305" s="143"/>
      <c r="P305" s="8">
        <v>16</v>
      </c>
      <c r="Q305" s="4" t="s">
        <v>706</v>
      </c>
      <c r="R305" s="4">
        <v>99106275.126399994</v>
      </c>
      <c r="S305" s="4">
        <f t="shared" si="59"/>
        <v>-6627083.4100000001</v>
      </c>
      <c r="T305" s="4">
        <v>19677986.207899999</v>
      </c>
      <c r="U305" s="4">
        <v>6282881.9309999999</v>
      </c>
      <c r="V305" s="4">
        <v>2020496.1941</v>
      </c>
      <c r="W305" s="4">
        <v>314562.51539999997</v>
      </c>
      <c r="X305" s="4">
        <v>45373722.386100002</v>
      </c>
      <c r="Y305" s="5">
        <f t="shared" si="55"/>
        <v>166148840.95090002</v>
      </c>
    </row>
    <row r="306" spans="1:25" ht="24.95" customHeight="1" x14ac:dyDescent="0.2">
      <c r="A306" s="146"/>
      <c r="B306" s="143"/>
      <c r="C306" s="1">
        <v>10</v>
      </c>
      <c r="D306" s="4" t="s">
        <v>355</v>
      </c>
      <c r="E306" s="4">
        <v>74247511.752399996</v>
      </c>
      <c r="F306" s="4">
        <f t="shared" si="61"/>
        <v>-6627083.4100000001</v>
      </c>
      <c r="G306" s="4">
        <v>14742169.558599999</v>
      </c>
      <c r="H306" s="4">
        <v>4706950.6891999999</v>
      </c>
      <c r="I306" s="4">
        <v>1513696.4306000001</v>
      </c>
      <c r="J306" s="4">
        <v>235661.00159999999</v>
      </c>
      <c r="K306" s="4">
        <v>42130799.589199997</v>
      </c>
      <c r="L306" s="5">
        <f t="shared" si="62"/>
        <v>130949705.61159998</v>
      </c>
      <c r="M306" s="7"/>
      <c r="N306" s="151"/>
      <c r="O306" s="144"/>
      <c r="P306" s="8">
        <v>17</v>
      </c>
      <c r="Q306" s="4" t="s">
        <v>707</v>
      </c>
      <c r="R306" s="4">
        <v>105300858.4999</v>
      </c>
      <c r="S306" s="4">
        <f>-6627083.41</f>
        <v>-6627083.4100000001</v>
      </c>
      <c r="T306" s="4">
        <v>20907947.943700001</v>
      </c>
      <c r="U306" s="4">
        <v>6675590.0203</v>
      </c>
      <c r="V306" s="4">
        <v>2146786.2006000001</v>
      </c>
      <c r="W306" s="4">
        <v>334224.07290000003</v>
      </c>
      <c r="X306" s="4">
        <v>41288648.211099997</v>
      </c>
      <c r="Y306" s="5">
        <f t="shared" si="55"/>
        <v>170026971.53850001</v>
      </c>
    </row>
    <row r="307" spans="1:25" ht="24.95" customHeight="1" x14ac:dyDescent="0.2">
      <c r="A307" s="146"/>
      <c r="B307" s="144"/>
      <c r="C307" s="1">
        <v>11</v>
      </c>
      <c r="D307" s="4" t="s">
        <v>356</v>
      </c>
      <c r="E307" s="4">
        <v>101335812.27609999</v>
      </c>
      <c r="F307" s="4">
        <f>-6627083.41</f>
        <v>-6627083.4100000001</v>
      </c>
      <c r="G307" s="4">
        <v>20120670.601199999</v>
      </c>
      <c r="H307" s="4">
        <v>6424224.3299000002</v>
      </c>
      <c r="I307" s="4">
        <v>2065950.1405</v>
      </c>
      <c r="J307" s="4">
        <v>321639.04820000002</v>
      </c>
      <c r="K307" s="4">
        <v>51282184.467600003</v>
      </c>
      <c r="L307" s="5">
        <f>SUM(E307:K307)</f>
        <v>174923397.45349997</v>
      </c>
      <c r="M307" s="7"/>
      <c r="N307" s="14"/>
      <c r="O307" s="147" t="s">
        <v>856</v>
      </c>
      <c r="P307" s="148"/>
      <c r="Q307" s="10"/>
      <c r="R307" s="10">
        <f>SUM(R290:R306)</f>
        <v>1572822186.4868002</v>
      </c>
      <c r="S307" s="10">
        <f t="shared" ref="S307:Y307" si="63">SUM(S290:S306)</f>
        <v>-112660417.96999997</v>
      </c>
      <c r="T307" s="10">
        <f t="shared" si="63"/>
        <v>312290753.06930006</v>
      </c>
      <c r="U307" s="10">
        <f t="shared" si="63"/>
        <v>99709691.273699984</v>
      </c>
      <c r="V307" s="10">
        <f t="shared" si="63"/>
        <v>32065388.772599995</v>
      </c>
      <c r="W307" s="10">
        <f t="shared" si="63"/>
        <v>4992124.894199999</v>
      </c>
      <c r="X307" s="10">
        <f t="shared" si="63"/>
        <v>739806111.51920009</v>
      </c>
      <c r="Y307" s="10">
        <f t="shared" si="63"/>
        <v>2649025838.0458002</v>
      </c>
    </row>
    <row r="308" spans="1:25" ht="24.95" customHeight="1" x14ac:dyDescent="0.2">
      <c r="A308" s="1"/>
      <c r="B308" s="147" t="s">
        <v>840</v>
      </c>
      <c r="C308" s="148"/>
      <c r="D308" s="10"/>
      <c r="E308" s="10">
        <f>SUM(E297:E307)</f>
        <v>1009485214.5007</v>
      </c>
      <c r="F308" s="10">
        <f t="shared" ref="F308:L308" si="64">SUM(F297:F307)</f>
        <v>-72897917.50999999</v>
      </c>
      <c r="G308" s="10">
        <f t="shared" si="64"/>
        <v>200437723.06700003</v>
      </c>
      <c r="H308" s="10">
        <f t="shared" si="64"/>
        <v>63996718.731399998</v>
      </c>
      <c r="I308" s="10">
        <f t="shared" si="64"/>
        <v>20580543.777100001</v>
      </c>
      <c r="J308" s="10">
        <f t="shared" si="64"/>
        <v>3204097.9031999996</v>
      </c>
      <c r="K308" s="10">
        <f t="shared" si="64"/>
        <v>524063279.53250003</v>
      </c>
      <c r="L308" s="10">
        <f t="shared" si="64"/>
        <v>1748869660.0019002</v>
      </c>
      <c r="M308" s="7"/>
      <c r="N308" s="149">
        <v>32</v>
      </c>
      <c r="O308" s="142" t="s">
        <v>942</v>
      </c>
      <c r="P308" s="8">
        <v>1</v>
      </c>
      <c r="Q308" s="4" t="s">
        <v>708</v>
      </c>
      <c r="R308" s="4">
        <v>70062618.346200004</v>
      </c>
      <c r="S308" s="4">
        <f>-6627083.41</f>
        <v>-6627083.4100000001</v>
      </c>
      <c r="T308" s="4">
        <v>13911240.592399999</v>
      </c>
      <c r="U308" s="4">
        <v>4441647.6986999996</v>
      </c>
      <c r="V308" s="4">
        <v>1428378.3093999999</v>
      </c>
      <c r="W308" s="4">
        <v>222378.18369999999</v>
      </c>
      <c r="X308" s="4">
        <v>54898934.116700001</v>
      </c>
      <c r="Y308" s="5">
        <f t="shared" si="55"/>
        <v>138338113.8371</v>
      </c>
    </row>
    <row r="309" spans="1:25" ht="24.95" customHeight="1" x14ac:dyDescent="0.2">
      <c r="A309" s="146">
        <v>16</v>
      </c>
      <c r="B309" s="142" t="s">
        <v>930</v>
      </c>
      <c r="C309" s="1">
        <v>1</v>
      </c>
      <c r="D309" s="4" t="s">
        <v>357</v>
      </c>
      <c r="E309" s="4">
        <v>79213816.862499997</v>
      </c>
      <c r="F309" s="4">
        <f t="shared" ref="F309:F334" si="65">-6627083.41</f>
        <v>-6627083.4100000001</v>
      </c>
      <c r="G309" s="4">
        <v>15728251.250499999</v>
      </c>
      <c r="H309" s="4">
        <v>5021791.5870000003</v>
      </c>
      <c r="I309" s="4">
        <v>1614945.3229</v>
      </c>
      <c r="J309" s="4">
        <v>251424.01379999999</v>
      </c>
      <c r="K309" s="4">
        <v>43933124.905699998</v>
      </c>
      <c r="L309" s="5">
        <f t="shared" si="62"/>
        <v>139136270.53239998</v>
      </c>
      <c r="M309" s="7"/>
      <c r="N309" s="150"/>
      <c r="O309" s="143"/>
      <c r="P309" s="8">
        <v>2</v>
      </c>
      <c r="Q309" s="4" t="s">
        <v>709</v>
      </c>
      <c r="R309" s="4">
        <v>87537800.383200005</v>
      </c>
      <c r="S309" s="4">
        <f t="shared" ref="S309:S330" si="66">-6627083.41</f>
        <v>-6627083.4100000001</v>
      </c>
      <c r="T309" s="4">
        <v>17381014.7381</v>
      </c>
      <c r="U309" s="4">
        <v>5549493.8499999996</v>
      </c>
      <c r="V309" s="4">
        <v>1784647.7660999999</v>
      </c>
      <c r="W309" s="4">
        <v>277844.27010000002</v>
      </c>
      <c r="X309" s="4">
        <v>62193186.382100001</v>
      </c>
      <c r="Y309" s="5">
        <f t="shared" si="55"/>
        <v>168096903.97960001</v>
      </c>
    </row>
    <row r="310" spans="1:25" ht="24.95" customHeight="1" x14ac:dyDescent="0.2">
      <c r="A310" s="146"/>
      <c r="B310" s="143"/>
      <c r="C310" s="1">
        <v>2</v>
      </c>
      <c r="D310" s="4" t="s">
        <v>358</v>
      </c>
      <c r="E310" s="4">
        <v>74544194.550300002</v>
      </c>
      <c r="F310" s="4">
        <f t="shared" si="65"/>
        <v>-6627083.4100000001</v>
      </c>
      <c r="G310" s="4">
        <v>14801077.2311</v>
      </c>
      <c r="H310" s="4">
        <v>4725759.0137999998</v>
      </c>
      <c r="I310" s="4">
        <v>1519744.9524000001</v>
      </c>
      <c r="J310" s="4">
        <v>236602.6704</v>
      </c>
      <c r="K310" s="4">
        <v>41749560.431900002</v>
      </c>
      <c r="L310" s="5">
        <f t="shared" si="62"/>
        <v>130949855.43989998</v>
      </c>
      <c r="M310" s="7"/>
      <c r="N310" s="150"/>
      <c r="O310" s="143"/>
      <c r="P310" s="8">
        <v>3</v>
      </c>
      <c r="Q310" s="4" t="s">
        <v>710</v>
      </c>
      <c r="R310" s="4">
        <v>80640675.870900005</v>
      </c>
      <c r="S310" s="4">
        <f t="shared" si="66"/>
        <v>-6627083.4100000001</v>
      </c>
      <c r="T310" s="4">
        <v>16011560.373500001</v>
      </c>
      <c r="U310" s="4">
        <v>5112247.8843</v>
      </c>
      <c r="V310" s="4">
        <v>1644034.936</v>
      </c>
      <c r="W310" s="4">
        <v>255952.85269999999</v>
      </c>
      <c r="X310" s="4">
        <v>53951311.247500002</v>
      </c>
      <c r="Y310" s="5">
        <f t="shared" si="55"/>
        <v>150988699.75490001</v>
      </c>
    </row>
    <row r="311" spans="1:25" ht="24.95" customHeight="1" x14ac:dyDescent="0.2">
      <c r="A311" s="146"/>
      <c r="B311" s="143"/>
      <c r="C311" s="1">
        <v>3</v>
      </c>
      <c r="D311" s="4" t="s">
        <v>359</v>
      </c>
      <c r="E311" s="4">
        <v>68482974.617599994</v>
      </c>
      <c r="F311" s="4">
        <f t="shared" si="65"/>
        <v>-6627083.4100000001</v>
      </c>
      <c r="G311" s="4">
        <v>13597595.392200001</v>
      </c>
      <c r="H311" s="4">
        <v>4341505.5531000001</v>
      </c>
      <c r="I311" s="4">
        <v>1396173.8487</v>
      </c>
      <c r="J311" s="4">
        <v>217364.40729999999</v>
      </c>
      <c r="K311" s="4">
        <v>38223125.862899996</v>
      </c>
      <c r="L311" s="5">
        <f t="shared" si="62"/>
        <v>119631656.27179998</v>
      </c>
      <c r="M311" s="7"/>
      <c r="N311" s="150"/>
      <c r="O311" s="143"/>
      <c r="P311" s="8">
        <v>4</v>
      </c>
      <c r="Q311" s="4" t="s">
        <v>711</v>
      </c>
      <c r="R311" s="4">
        <v>86082305.765300006</v>
      </c>
      <c r="S311" s="4">
        <f t="shared" si="66"/>
        <v>-6627083.4100000001</v>
      </c>
      <c r="T311" s="4">
        <v>17092019.888999999</v>
      </c>
      <c r="U311" s="4">
        <v>5457222.1868000003</v>
      </c>
      <c r="V311" s="4">
        <v>1754974.3541000001</v>
      </c>
      <c r="W311" s="4">
        <v>273224.54200000002</v>
      </c>
      <c r="X311" s="4">
        <v>58803941.419399999</v>
      </c>
      <c r="Y311" s="5">
        <f t="shared" si="55"/>
        <v>162836604.7466</v>
      </c>
    </row>
    <row r="312" spans="1:25" ht="24.95" customHeight="1" x14ac:dyDescent="0.2">
      <c r="A312" s="146"/>
      <c r="B312" s="143"/>
      <c r="C312" s="1">
        <v>4</v>
      </c>
      <c r="D312" s="4" t="s">
        <v>360</v>
      </c>
      <c r="E312" s="4">
        <v>72836926.372799993</v>
      </c>
      <c r="F312" s="4">
        <f t="shared" si="65"/>
        <v>-6627083.4100000001</v>
      </c>
      <c r="G312" s="4">
        <v>14462091.6361</v>
      </c>
      <c r="H312" s="4">
        <v>4617526.0652000001</v>
      </c>
      <c r="I312" s="4">
        <v>1484938.5907999999</v>
      </c>
      <c r="J312" s="4">
        <v>231183.815</v>
      </c>
      <c r="K312" s="4">
        <v>41281174.824199997</v>
      </c>
      <c r="L312" s="5">
        <f t="shared" si="62"/>
        <v>128286757.89409998</v>
      </c>
      <c r="M312" s="7"/>
      <c r="N312" s="150"/>
      <c r="O312" s="143"/>
      <c r="P312" s="8">
        <v>5</v>
      </c>
      <c r="Q312" s="4" t="s">
        <v>712</v>
      </c>
      <c r="R312" s="4">
        <v>79905915.966399997</v>
      </c>
      <c r="S312" s="4">
        <f t="shared" si="66"/>
        <v>-6627083.4100000001</v>
      </c>
      <c r="T312" s="4">
        <v>15865670.567399999</v>
      </c>
      <c r="U312" s="4">
        <v>5065667.4863999998</v>
      </c>
      <c r="V312" s="4">
        <v>1629055.263</v>
      </c>
      <c r="W312" s="4">
        <v>253620.73079999999</v>
      </c>
      <c r="X312" s="4">
        <v>59605993.323700003</v>
      </c>
      <c r="Y312" s="5">
        <f t="shared" si="55"/>
        <v>155698839.92769998</v>
      </c>
    </row>
    <row r="313" spans="1:25" ht="24.95" customHeight="1" x14ac:dyDescent="0.2">
      <c r="A313" s="146"/>
      <c r="B313" s="143"/>
      <c r="C313" s="1">
        <v>5</v>
      </c>
      <c r="D313" s="4" t="s">
        <v>361</v>
      </c>
      <c r="E313" s="4">
        <v>78103495.696899995</v>
      </c>
      <c r="F313" s="4">
        <f t="shared" si="65"/>
        <v>-6627083.4100000001</v>
      </c>
      <c r="G313" s="4">
        <v>15507792.1065</v>
      </c>
      <c r="H313" s="4">
        <v>4951402.3328999998</v>
      </c>
      <c r="I313" s="4">
        <v>1592309.0197999999</v>
      </c>
      <c r="J313" s="4">
        <v>247899.8634</v>
      </c>
      <c r="K313" s="4">
        <v>40647102.990900002</v>
      </c>
      <c r="L313" s="5">
        <f t="shared" si="62"/>
        <v>134422918.6004</v>
      </c>
      <c r="M313" s="7"/>
      <c r="N313" s="150"/>
      <c r="O313" s="143"/>
      <c r="P313" s="8">
        <v>6</v>
      </c>
      <c r="Q313" s="4" t="s">
        <v>713</v>
      </c>
      <c r="R313" s="4">
        <v>79892563.821600005</v>
      </c>
      <c r="S313" s="4">
        <f t="shared" si="66"/>
        <v>-6627083.4100000001</v>
      </c>
      <c r="T313" s="4">
        <v>15863019.440300001</v>
      </c>
      <c r="U313" s="4">
        <v>5064821.0218000002</v>
      </c>
      <c r="V313" s="4">
        <v>1628783.0506</v>
      </c>
      <c r="W313" s="4">
        <v>253578.3512</v>
      </c>
      <c r="X313" s="4">
        <v>59187631.193000004</v>
      </c>
      <c r="Y313" s="5">
        <f t="shared" si="55"/>
        <v>155263313.46850002</v>
      </c>
    </row>
    <row r="314" spans="1:25" ht="24.95" customHeight="1" x14ac:dyDescent="0.2">
      <c r="A314" s="146"/>
      <c r="B314" s="143"/>
      <c r="C314" s="1">
        <v>6</v>
      </c>
      <c r="D314" s="4" t="s">
        <v>362</v>
      </c>
      <c r="E314" s="4">
        <v>78365023.161200002</v>
      </c>
      <c r="F314" s="4">
        <f t="shared" si="65"/>
        <v>-6627083.4100000001</v>
      </c>
      <c r="G314" s="4">
        <v>15559719.533199999</v>
      </c>
      <c r="H314" s="4">
        <v>4967981.9709999999</v>
      </c>
      <c r="I314" s="4">
        <v>1597640.8239</v>
      </c>
      <c r="J314" s="4">
        <v>248729.94949999999</v>
      </c>
      <c r="K314" s="4">
        <v>40777058.161399998</v>
      </c>
      <c r="L314" s="5">
        <f t="shared" si="62"/>
        <v>134889070.1902</v>
      </c>
      <c r="M314" s="7"/>
      <c r="N314" s="150"/>
      <c r="O314" s="143"/>
      <c r="P314" s="8">
        <v>7</v>
      </c>
      <c r="Q314" s="4" t="s">
        <v>714</v>
      </c>
      <c r="R314" s="4">
        <v>86585258.098199993</v>
      </c>
      <c r="S314" s="4">
        <f t="shared" si="66"/>
        <v>-6627083.4100000001</v>
      </c>
      <c r="T314" s="4">
        <v>17191883.2837</v>
      </c>
      <c r="U314" s="4">
        <v>5489107.051</v>
      </c>
      <c r="V314" s="4">
        <v>1765228.1273000001</v>
      </c>
      <c r="W314" s="4">
        <v>274820.90860000002</v>
      </c>
      <c r="X314" s="4">
        <v>62223888.6219</v>
      </c>
      <c r="Y314" s="5">
        <f t="shared" si="55"/>
        <v>166903102.6807</v>
      </c>
    </row>
    <row r="315" spans="1:25" ht="24.95" customHeight="1" x14ac:dyDescent="0.2">
      <c r="A315" s="146"/>
      <c r="B315" s="143"/>
      <c r="C315" s="1">
        <v>7</v>
      </c>
      <c r="D315" s="4" t="s">
        <v>363</v>
      </c>
      <c r="E315" s="4">
        <v>70140828.865199998</v>
      </c>
      <c r="F315" s="4">
        <f t="shared" si="65"/>
        <v>-6627083.4100000001</v>
      </c>
      <c r="G315" s="4">
        <v>13926769.634500001</v>
      </c>
      <c r="H315" s="4">
        <v>4446605.8859000001</v>
      </c>
      <c r="I315" s="4">
        <v>1429972.8003</v>
      </c>
      <c r="J315" s="4">
        <v>222626.42329999999</v>
      </c>
      <c r="K315" s="4">
        <v>37324379.547899999</v>
      </c>
      <c r="L315" s="5">
        <f t="shared" si="62"/>
        <v>120864099.7471</v>
      </c>
      <c r="M315" s="7"/>
      <c r="N315" s="150"/>
      <c r="O315" s="143"/>
      <c r="P315" s="8">
        <v>8</v>
      </c>
      <c r="Q315" s="4" t="s">
        <v>715</v>
      </c>
      <c r="R315" s="4">
        <v>83884736.513899997</v>
      </c>
      <c r="S315" s="4">
        <f t="shared" si="66"/>
        <v>-6627083.4100000001</v>
      </c>
      <c r="T315" s="4">
        <v>16655682.862299999</v>
      </c>
      <c r="U315" s="4">
        <v>5317906.4056000002</v>
      </c>
      <c r="V315" s="4">
        <v>1710172.1425000001</v>
      </c>
      <c r="W315" s="4">
        <v>266249.47499999998</v>
      </c>
      <c r="X315" s="4">
        <v>57028416.771499999</v>
      </c>
      <c r="Y315" s="5">
        <f t="shared" si="55"/>
        <v>158236080.76079997</v>
      </c>
    </row>
    <row r="316" spans="1:25" ht="24.95" customHeight="1" x14ac:dyDescent="0.2">
      <c r="A316" s="146"/>
      <c r="B316" s="143"/>
      <c r="C316" s="1">
        <v>8</v>
      </c>
      <c r="D316" s="4" t="s">
        <v>364</v>
      </c>
      <c r="E316" s="4">
        <v>74293664.602500007</v>
      </c>
      <c r="F316" s="4">
        <f t="shared" si="65"/>
        <v>-6627083.4100000001</v>
      </c>
      <c r="G316" s="4">
        <v>14751333.409700001</v>
      </c>
      <c r="H316" s="4">
        <v>4709876.5675999997</v>
      </c>
      <c r="I316" s="4">
        <v>1514637.3565</v>
      </c>
      <c r="J316" s="4">
        <v>235807.4903</v>
      </c>
      <c r="K316" s="4">
        <v>39845139.311399996</v>
      </c>
      <c r="L316" s="5">
        <f t="shared" si="62"/>
        <v>128723375.32800001</v>
      </c>
      <c r="M316" s="7"/>
      <c r="N316" s="150"/>
      <c r="O316" s="143"/>
      <c r="P316" s="8">
        <v>9</v>
      </c>
      <c r="Q316" s="4" t="s">
        <v>716</v>
      </c>
      <c r="R316" s="4">
        <v>80011503.116799995</v>
      </c>
      <c r="S316" s="4">
        <f t="shared" si="66"/>
        <v>-6627083.4100000001</v>
      </c>
      <c r="T316" s="4">
        <v>15886635.3598</v>
      </c>
      <c r="U316" s="4">
        <v>5072361.2259999998</v>
      </c>
      <c r="V316" s="4">
        <v>1631207.8859000001</v>
      </c>
      <c r="W316" s="4">
        <v>253955.86350000001</v>
      </c>
      <c r="X316" s="4">
        <v>58000389.693000004</v>
      </c>
      <c r="Y316" s="5">
        <f t="shared" si="55"/>
        <v>154228969.73500001</v>
      </c>
    </row>
    <row r="317" spans="1:25" ht="24.95" customHeight="1" x14ac:dyDescent="0.2">
      <c r="A317" s="146"/>
      <c r="B317" s="143"/>
      <c r="C317" s="1">
        <v>9</v>
      </c>
      <c r="D317" s="4" t="s">
        <v>365</v>
      </c>
      <c r="E317" s="4">
        <v>83586381.348299995</v>
      </c>
      <c r="F317" s="4">
        <f t="shared" si="65"/>
        <v>-6627083.4100000001</v>
      </c>
      <c r="G317" s="4">
        <v>16596443.1338</v>
      </c>
      <c r="H317" s="4">
        <v>5298992.0606000004</v>
      </c>
      <c r="I317" s="4">
        <v>1704089.5257999999</v>
      </c>
      <c r="J317" s="4">
        <v>265302.49810000003</v>
      </c>
      <c r="K317" s="4">
        <v>44205210.2729</v>
      </c>
      <c r="L317" s="5">
        <f t="shared" si="62"/>
        <v>145029335.42949998</v>
      </c>
      <c r="M317" s="7"/>
      <c r="N317" s="150"/>
      <c r="O317" s="143"/>
      <c r="P317" s="8">
        <v>10</v>
      </c>
      <c r="Q317" s="4" t="s">
        <v>717</v>
      </c>
      <c r="R317" s="4">
        <v>93826365.005600005</v>
      </c>
      <c r="S317" s="4">
        <f t="shared" si="66"/>
        <v>-6627083.4100000001</v>
      </c>
      <c r="T317" s="4">
        <v>18629636.863600001</v>
      </c>
      <c r="U317" s="4">
        <v>5948159.9181000004</v>
      </c>
      <c r="V317" s="4">
        <v>1912853.784</v>
      </c>
      <c r="W317" s="4">
        <v>297804.12339999998</v>
      </c>
      <c r="X317" s="4">
        <v>62195744.902000003</v>
      </c>
      <c r="Y317" s="5">
        <f t="shared" si="55"/>
        <v>176183481.18670002</v>
      </c>
    </row>
    <row r="318" spans="1:25" ht="24.95" customHeight="1" x14ac:dyDescent="0.2">
      <c r="A318" s="146"/>
      <c r="B318" s="143"/>
      <c r="C318" s="1">
        <v>10</v>
      </c>
      <c r="D318" s="4" t="s">
        <v>366</v>
      </c>
      <c r="E318" s="4">
        <v>73878662.690599993</v>
      </c>
      <c r="F318" s="4">
        <f t="shared" si="65"/>
        <v>-6627083.4100000001</v>
      </c>
      <c r="G318" s="4">
        <v>14668932.9573</v>
      </c>
      <c r="H318" s="4">
        <v>4683567.3554999996</v>
      </c>
      <c r="I318" s="4">
        <v>1506176.6432</v>
      </c>
      <c r="J318" s="4">
        <v>234490.2776</v>
      </c>
      <c r="K318" s="4">
        <v>41181921.8935</v>
      </c>
      <c r="L318" s="5">
        <f t="shared" si="62"/>
        <v>129526668.40769999</v>
      </c>
      <c r="M318" s="7"/>
      <c r="N318" s="150"/>
      <c r="O318" s="143"/>
      <c r="P318" s="8">
        <v>11</v>
      </c>
      <c r="Q318" s="4" t="s">
        <v>718</v>
      </c>
      <c r="R318" s="4">
        <v>83561788.005500004</v>
      </c>
      <c r="S318" s="4">
        <f t="shared" si="66"/>
        <v>-6627083.4100000001</v>
      </c>
      <c r="T318" s="4">
        <v>16591560.0176</v>
      </c>
      <c r="U318" s="4">
        <v>5297432.9557999996</v>
      </c>
      <c r="V318" s="4">
        <v>1703588.1373000001</v>
      </c>
      <c r="W318" s="4">
        <v>265224.43900000001</v>
      </c>
      <c r="X318" s="4">
        <v>60376019.615699999</v>
      </c>
      <c r="Y318" s="5">
        <f t="shared" si="55"/>
        <v>161168529.76089999</v>
      </c>
    </row>
    <row r="319" spans="1:25" ht="24.95" customHeight="1" x14ac:dyDescent="0.2">
      <c r="A319" s="146"/>
      <c r="B319" s="143"/>
      <c r="C319" s="1">
        <v>11</v>
      </c>
      <c r="D319" s="4" t="s">
        <v>367</v>
      </c>
      <c r="E319" s="4">
        <v>91126229.778200001</v>
      </c>
      <c r="F319" s="4">
        <f t="shared" si="65"/>
        <v>-6627083.4100000001</v>
      </c>
      <c r="G319" s="4">
        <v>18093513.155099999</v>
      </c>
      <c r="H319" s="4">
        <v>5776983.7659999998</v>
      </c>
      <c r="I319" s="4">
        <v>1857805.6758999999</v>
      </c>
      <c r="J319" s="4">
        <v>289233.91600000003</v>
      </c>
      <c r="K319" s="4">
        <v>47630009.840999998</v>
      </c>
      <c r="L319" s="5">
        <f t="shared" si="62"/>
        <v>158146692.72220001</v>
      </c>
      <c r="M319" s="7"/>
      <c r="N319" s="150"/>
      <c r="O319" s="143"/>
      <c r="P319" s="8">
        <v>12</v>
      </c>
      <c r="Q319" s="4" t="s">
        <v>719</v>
      </c>
      <c r="R319" s="4">
        <v>79975799.439799994</v>
      </c>
      <c r="S319" s="4">
        <f t="shared" si="66"/>
        <v>-6627083.4100000001</v>
      </c>
      <c r="T319" s="4">
        <v>15879546.2379</v>
      </c>
      <c r="U319" s="4">
        <v>5070097.7770999996</v>
      </c>
      <c r="V319" s="4">
        <v>1630479.9890999999</v>
      </c>
      <c r="W319" s="4">
        <v>253842.54029999999</v>
      </c>
      <c r="X319" s="4">
        <v>56926252.421499997</v>
      </c>
      <c r="Y319" s="5">
        <f t="shared" si="55"/>
        <v>153108934.9957</v>
      </c>
    </row>
    <row r="320" spans="1:25" ht="24.95" customHeight="1" x14ac:dyDescent="0.2">
      <c r="A320" s="146"/>
      <c r="B320" s="143"/>
      <c r="C320" s="1">
        <v>12</v>
      </c>
      <c r="D320" s="4" t="s">
        <v>368</v>
      </c>
      <c r="E320" s="4">
        <v>77393086.211999997</v>
      </c>
      <c r="F320" s="4">
        <f t="shared" si="65"/>
        <v>-6627083.4100000001</v>
      </c>
      <c r="G320" s="4">
        <v>15366737.1831</v>
      </c>
      <c r="H320" s="4">
        <v>4906365.6396000003</v>
      </c>
      <c r="I320" s="4">
        <v>1577825.7829</v>
      </c>
      <c r="J320" s="4">
        <v>245645.0294</v>
      </c>
      <c r="K320" s="4">
        <v>40781734.077200003</v>
      </c>
      <c r="L320" s="5">
        <f t="shared" si="62"/>
        <v>133644310.5142</v>
      </c>
      <c r="M320" s="7"/>
      <c r="N320" s="150"/>
      <c r="O320" s="143"/>
      <c r="P320" s="8">
        <v>13</v>
      </c>
      <c r="Q320" s="4" t="s">
        <v>720</v>
      </c>
      <c r="R320" s="4">
        <v>94945174.832200006</v>
      </c>
      <c r="S320" s="4">
        <f t="shared" si="66"/>
        <v>-6627083.4100000001</v>
      </c>
      <c r="T320" s="4">
        <v>18851781.468600001</v>
      </c>
      <c r="U320" s="4">
        <v>6019087.3143999996</v>
      </c>
      <c r="V320" s="4">
        <v>1935663.1469000001</v>
      </c>
      <c r="W320" s="4">
        <v>301355.21669999999</v>
      </c>
      <c r="X320" s="4">
        <v>66144952.843099996</v>
      </c>
      <c r="Y320" s="5">
        <f t="shared" si="55"/>
        <v>181570931.41190001</v>
      </c>
    </row>
    <row r="321" spans="1:25" ht="24.95" customHeight="1" x14ac:dyDescent="0.2">
      <c r="A321" s="146"/>
      <c r="B321" s="143"/>
      <c r="C321" s="1">
        <v>13</v>
      </c>
      <c r="D321" s="4" t="s">
        <v>369</v>
      </c>
      <c r="E321" s="4">
        <v>69914910.265799999</v>
      </c>
      <c r="F321" s="4">
        <f t="shared" si="65"/>
        <v>-6627083.4100000001</v>
      </c>
      <c r="G321" s="4">
        <v>13881912.5043</v>
      </c>
      <c r="H321" s="4">
        <v>4432283.6858999999</v>
      </c>
      <c r="I321" s="4">
        <v>1425366.9601</v>
      </c>
      <c r="J321" s="4">
        <v>221909.35949999999</v>
      </c>
      <c r="K321" s="4">
        <v>39474065.688100003</v>
      </c>
      <c r="L321" s="5">
        <f t="shared" si="62"/>
        <v>122723365.0537</v>
      </c>
      <c r="M321" s="7"/>
      <c r="N321" s="150"/>
      <c r="O321" s="143"/>
      <c r="P321" s="8">
        <v>14</v>
      </c>
      <c r="Q321" s="4" t="s">
        <v>721</v>
      </c>
      <c r="R321" s="4">
        <v>116270664.13079999</v>
      </c>
      <c r="S321" s="4">
        <f t="shared" si="66"/>
        <v>-6627083.4100000001</v>
      </c>
      <c r="T321" s="4">
        <v>23086051.031800002</v>
      </c>
      <c r="U321" s="4">
        <v>7371025.2336999997</v>
      </c>
      <c r="V321" s="4">
        <v>2370429.4613000001</v>
      </c>
      <c r="W321" s="4">
        <v>369042.14720000001</v>
      </c>
      <c r="X321" s="4">
        <v>81193638.072600007</v>
      </c>
      <c r="Y321" s="5">
        <f t="shared" si="55"/>
        <v>224033766.66739997</v>
      </c>
    </row>
    <row r="322" spans="1:25" ht="24.95" customHeight="1" x14ac:dyDescent="0.2">
      <c r="A322" s="146"/>
      <c r="B322" s="143"/>
      <c r="C322" s="1">
        <v>14</v>
      </c>
      <c r="D322" s="4" t="s">
        <v>370</v>
      </c>
      <c r="E322" s="4">
        <v>68038595.593400002</v>
      </c>
      <c r="F322" s="4">
        <f t="shared" si="65"/>
        <v>-6627083.4100000001</v>
      </c>
      <c r="G322" s="4">
        <v>13509361.985200001</v>
      </c>
      <c r="H322" s="4">
        <v>4313333.9671999998</v>
      </c>
      <c r="I322" s="4">
        <v>1387114.2193</v>
      </c>
      <c r="J322" s="4">
        <v>215953.95189999999</v>
      </c>
      <c r="K322" s="4">
        <v>38006181.012699999</v>
      </c>
      <c r="L322" s="5">
        <f t="shared" si="62"/>
        <v>118843457.3197</v>
      </c>
      <c r="M322" s="7"/>
      <c r="N322" s="150"/>
      <c r="O322" s="143"/>
      <c r="P322" s="8">
        <v>15</v>
      </c>
      <c r="Q322" s="4" t="s">
        <v>722</v>
      </c>
      <c r="R322" s="4">
        <v>93870339.831100002</v>
      </c>
      <c r="S322" s="4">
        <f t="shared" si="66"/>
        <v>-6627083.4100000001</v>
      </c>
      <c r="T322" s="4">
        <v>18638368.258400001</v>
      </c>
      <c r="U322" s="4">
        <v>5950947.7198000001</v>
      </c>
      <c r="V322" s="4">
        <v>1913750.3060999999</v>
      </c>
      <c r="W322" s="4">
        <v>297943.69910000003</v>
      </c>
      <c r="X322" s="4">
        <v>65154276.258199997</v>
      </c>
      <c r="Y322" s="5">
        <f t="shared" si="55"/>
        <v>179198542.6627</v>
      </c>
    </row>
    <row r="323" spans="1:25" ht="24.95" customHeight="1" x14ac:dyDescent="0.2">
      <c r="A323" s="146"/>
      <c r="B323" s="143"/>
      <c r="C323" s="1">
        <v>15</v>
      </c>
      <c r="D323" s="4" t="s">
        <v>371</v>
      </c>
      <c r="E323" s="4">
        <v>60611603.466899998</v>
      </c>
      <c r="F323" s="4">
        <f t="shared" si="65"/>
        <v>-6627083.4100000001</v>
      </c>
      <c r="G323" s="4">
        <v>12034700.078600001</v>
      </c>
      <c r="H323" s="4">
        <v>3842496.8322999999</v>
      </c>
      <c r="I323" s="4">
        <v>1235698.8895</v>
      </c>
      <c r="J323" s="4">
        <v>192380.739</v>
      </c>
      <c r="K323" s="4">
        <v>33743157.361199997</v>
      </c>
      <c r="L323" s="5">
        <f t="shared" si="62"/>
        <v>105032953.95749998</v>
      </c>
      <c r="M323" s="7"/>
      <c r="N323" s="150"/>
      <c r="O323" s="143"/>
      <c r="P323" s="8">
        <v>16</v>
      </c>
      <c r="Q323" s="4" t="s">
        <v>723</v>
      </c>
      <c r="R323" s="4">
        <v>94723403.488100007</v>
      </c>
      <c r="S323" s="4">
        <f t="shared" si="66"/>
        <v>-6627083.4100000001</v>
      </c>
      <c r="T323" s="4">
        <v>18807747.794199999</v>
      </c>
      <c r="U323" s="4">
        <v>6005028.0313999997</v>
      </c>
      <c r="V323" s="4">
        <v>1931141.8574999999</v>
      </c>
      <c r="W323" s="4">
        <v>300651.31630000001</v>
      </c>
      <c r="X323" s="4">
        <v>65244442.031599998</v>
      </c>
      <c r="Y323" s="5">
        <f t="shared" si="55"/>
        <v>180385331.10910001</v>
      </c>
    </row>
    <row r="324" spans="1:25" ht="24.95" customHeight="1" x14ac:dyDescent="0.2">
      <c r="A324" s="146"/>
      <c r="B324" s="143"/>
      <c r="C324" s="1">
        <v>16</v>
      </c>
      <c r="D324" s="4" t="s">
        <v>372</v>
      </c>
      <c r="E324" s="4">
        <v>65702186.542999998</v>
      </c>
      <c r="F324" s="4">
        <f t="shared" si="65"/>
        <v>-6627083.4100000001</v>
      </c>
      <c r="G324" s="4">
        <v>13045457.706599999</v>
      </c>
      <c r="H324" s="4">
        <v>4165216.3813999998</v>
      </c>
      <c r="I324" s="4">
        <v>1339481.4575</v>
      </c>
      <c r="J324" s="4">
        <v>208538.20850000001</v>
      </c>
      <c r="K324" s="4">
        <v>37092348.252300002</v>
      </c>
      <c r="L324" s="5">
        <f t="shared" si="62"/>
        <v>114926145.13929999</v>
      </c>
      <c r="M324" s="7"/>
      <c r="N324" s="150"/>
      <c r="O324" s="143"/>
      <c r="P324" s="8">
        <v>17</v>
      </c>
      <c r="Q324" s="4" t="s">
        <v>724</v>
      </c>
      <c r="R324" s="4">
        <v>65079209.275799997</v>
      </c>
      <c r="S324" s="4">
        <f t="shared" si="66"/>
        <v>-6627083.4100000001</v>
      </c>
      <c r="T324" s="4">
        <v>12921762.834000001</v>
      </c>
      <c r="U324" s="4">
        <v>4125722.4885</v>
      </c>
      <c r="V324" s="4">
        <v>1326780.7157999999</v>
      </c>
      <c r="W324" s="4">
        <v>206560.88370000001</v>
      </c>
      <c r="X324" s="4">
        <v>46776603.623099998</v>
      </c>
      <c r="Y324" s="5">
        <f t="shared" si="55"/>
        <v>123809556.4109</v>
      </c>
    </row>
    <row r="325" spans="1:25" ht="24.95" customHeight="1" x14ac:dyDescent="0.2">
      <c r="A325" s="146"/>
      <c r="B325" s="143"/>
      <c r="C325" s="1">
        <v>17</v>
      </c>
      <c r="D325" s="4" t="s">
        <v>373</v>
      </c>
      <c r="E325" s="4">
        <v>77132010.245499998</v>
      </c>
      <c r="F325" s="4">
        <f t="shared" si="65"/>
        <v>-6627083.4100000001</v>
      </c>
      <c r="G325" s="4">
        <v>15314899.4033</v>
      </c>
      <c r="H325" s="4">
        <v>4889814.6243000003</v>
      </c>
      <c r="I325" s="4">
        <v>1572503.1835</v>
      </c>
      <c r="J325" s="4">
        <v>244816.37640000001</v>
      </c>
      <c r="K325" s="4">
        <v>39288617.101300001</v>
      </c>
      <c r="L325" s="5">
        <f t="shared" si="62"/>
        <v>131815577.52430001</v>
      </c>
      <c r="M325" s="7"/>
      <c r="N325" s="150"/>
      <c r="O325" s="143"/>
      <c r="P325" s="8">
        <v>18</v>
      </c>
      <c r="Q325" s="4" t="s">
        <v>725</v>
      </c>
      <c r="R325" s="4">
        <v>80080244.996600002</v>
      </c>
      <c r="S325" s="4">
        <f t="shared" si="66"/>
        <v>-6627083.4100000001</v>
      </c>
      <c r="T325" s="4">
        <v>15900284.362</v>
      </c>
      <c r="U325" s="4">
        <v>5076719.1448999997</v>
      </c>
      <c r="V325" s="4">
        <v>1632609.3381000001</v>
      </c>
      <c r="W325" s="4">
        <v>254174.0497</v>
      </c>
      <c r="X325" s="4">
        <v>59775914.340899996</v>
      </c>
      <c r="Y325" s="5">
        <f t="shared" si="55"/>
        <v>156092862.8222</v>
      </c>
    </row>
    <row r="326" spans="1:25" ht="24.95" customHeight="1" x14ac:dyDescent="0.2">
      <c r="A326" s="146"/>
      <c r="B326" s="143"/>
      <c r="C326" s="1">
        <v>18</v>
      </c>
      <c r="D326" s="4" t="s">
        <v>374</v>
      </c>
      <c r="E326" s="4">
        <v>83486324.916800007</v>
      </c>
      <c r="F326" s="4">
        <f t="shared" si="65"/>
        <v>-6627083.4100000001</v>
      </c>
      <c r="G326" s="4">
        <v>16576576.4899</v>
      </c>
      <c r="H326" s="4">
        <v>5292648.9430999998</v>
      </c>
      <c r="I326" s="4">
        <v>1702049.6587</v>
      </c>
      <c r="J326" s="4">
        <v>264984.91979999997</v>
      </c>
      <c r="K326" s="4">
        <v>42776144.521499999</v>
      </c>
      <c r="L326" s="5">
        <f t="shared" si="62"/>
        <v>143471646.03980002</v>
      </c>
      <c r="M326" s="7"/>
      <c r="N326" s="150"/>
      <c r="O326" s="143"/>
      <c r="P326" s="8">
        <v>19</v>
      </c>
      <c r="Q326" s="4" t="s">
        <v>726</v>
      </c>
      <c r="R326" s="4">
        <v>63471489.887699999</v>
      </c>
      <c r="S326" s="4">
        <f t="shared" si="66"/>
        <v>-6627083.4100000001</v>
      </c>
      <c r="T326" s="4">
        <v>12602543.088300001</v>
      </c>
      <c r="U326" s="4">
        <v>4023800.4752000002</v>
      </c>
      <c r="V326" s="4">
        <v>1294003.872</v>
      </c>
      <c r="W326" s="4">
        <v>201457.99540000001</v>
      </c>
      <c r="X326" s="4">
        <v>49042481.860699996</v>
      </c>
      <c r="Y326" s="5">
        <f t="shared" si="55"/>
        <v>124008693.76929998</v>
      </c>
    </row>
    <row r="327" spans="1:25" ht="24.95" customHeight="1" x14ac:dyDescent="0.2">
      <c r="A327" s="146"/>
      <c r="B327" s="143"/>
      <c r="C327" s="1">
        <v>19</v>
      </c>
      <c r="D327" s="4" t="s">
        <v>375</v>
      </c>
      <c r="E327" s="4">
        <v>73146236.983600006</v>
      </c>
      <c r="F327" s="4">
        <f t="shared" si="65"/>
        <v>-6627083.4100000001</v>
      </c>
      <c r="G327" s="4">
        <v>14523506.6163</v>
      </c>
      <c r="H327" s="4">
        <v>4637134.9349999996</v>
      </c>
      <c r="I327" s="4">
        <v>1491244.5578999999</v>
      </c>
      <c r="J327" s="4">
        <v>232165.5644</v>
      </c>
      <c r="K327" s="4">
        <v>38338347.487199999</v>
      </c>
      <c r="L327" s="5">
        <f t="shared" si="62"/>
        <v>125741552.7344</v>
      </c>
      <c r="M327" s="7"/>
      <c r="N327" s="150"/>
      <c r="O327" s="143"/>
      <c r="P327" s="8">
        <v>20</v>
      </c>
      <c r="Q327" s="4" t="s">
        <v>727</v>
      </c>
      <c r="R327" s="4">
        <v>68655168.310699999</v>
      </c>
      <c r="S327" s="4">
        <f t="shared" si="66"/>
        <v>-6627083.4100000001</v>
      </c>
      <c r="T327" s="4">
        <v>13631785.2063</v>
      </c>
      <c r="U327" s="4">
        <v>4352421.8410999998</v>
      </c>
      <c r="V327" s="4">
        <v>1399684.3903000001</v>
      </c>
      <c r="W327" s="4">
        <v>217910.94870000001</v>
      </c>
      <c r="X327" s="4">
        <v>53554740.649099998</v>
      </c>
      <c r="Y327" s="5">
        <f t="shared" si="55"/>
        <v>135184627.93619999</v>
      </c>
    </row>
    <row r="328" spans="1:25" ht="24.95" customHeight="1" x14ac:dyDescent="0.2">
      <c r="A328" s="146"/>
      <c r="B328" s="143"/>
      <c r="C328" s="1">
        <v>20</v>
      </c>
      <c r="D328" s="4" t="s">
        <v>376</v>
      </c>
      <c r="E328" s="4">
        <v>64982769.893700004</v>
      </c>
      <c r="F328" s="4">
        <f t="shared" si="65"/>
        <v>-6627083.4100000001</v>
      </c>
      <c r="G328" s="4">
        <v>12902614.371099999</v>
      </c>
      <c r="H328" s="4">
        <v>4119608.6752999998</v>
      </c>
      <c r="I328" s="4">
        <v>1324814.5900000001</v>
      </c>
      <c r="J328" s="4">
        <v>206254.78589999999</v>
      </c>
      <c r="K328" s="4">
        <v>35427810.437100001</v>
      </c>
      <c r="L328" s="5">
        <f t="shared" si="62"/>
        <v>112336789.34310001</v>
      </c>
      <c r="M328" s="7"/>
      <c r="N328" s="150"/>
      <c r="O328" s="143"/>
      <c r="P328" s="8">
        <v>21</v>
      </c>
      <c r="Q328" s="4" t="s">
        <v>728</v>
      </c>
      <c r="R328" s="4">
        <v>70908292.805700004</v>
      </c>
      <c r="S328" s="4">
        <f t="shared" si="66"/>
        <v>-6627083.4100000001</v>
      </c>
      <c r="T328" s="4">
        <v>14079152.9706</v>
      </c>
      <c r="U328" s="4">
        <v>4495259.5691999998</v>
      </c>
      <c r="V328" s="4">
        <v>1445619.2159</v>
      </c>
      <c r="W328" s="4">
        <v>225062.34760000001</v>
      </c>
      <c r="X328" s="4">
        <v>51011748.229199998</v>
      </c>
      <c r="Y328" s="5">
        <f t="shared" si="55"/>
        <v>135538051.72819999</v>
      </c>
    </row>
    <row r="329" spans="1:25" ht="24.95" customHeight="1" x14ac:dyDescent="0.2">
      <c r="A329" s="146"/>
      <c r="B329" s="143"/>
      <c r="C329" s="1">
        <v>21</v>
      </c>
      <c r="D329" s="4" t="s">
        <v>377</v>
      </c>
      <c r="E329" s="4">
        <v>71472117.477200001</v>
      </c>
      <c r="F329" s="4">
        <f t="shared" si="65"/>
        <v>-6627083.4100000001</v>
      </c>
      <c r="G329" s="4">
        <v>14191102.8355</v>
      </c>
      <c r="H329" s="4">
        <v>4531003.4595999997</v>
      </c>
      <c r="I329" s="4">
        <v>1457114.0037</v>
      </c>
      <c r="J329" s="4">
        <v>226851.92259999999</v>
      </c>
      <c r="K329" s="4">
        <v>39262943.676600002</v>
      </c>
      <c r="L329" s="5">
        <f t="shared" si="62"/>
        <v>124514049.96520001</v>
      </c>
      <c r="M329" s="7"/>
      <c r="N329" s="150"/>
      <c r="O329" s="143"/>
      <c r="P329" s="8">
        <v>22</v>
      </c>
      <c r="Q329" s="4" t="s">
        <v>729</v>
      </c>
      <c r="R329" s="4">
        <v>131685906.55060001</v>
      </c>
      <c r="S329" s="4">
        <f t="shared" si="66"/>
        <v>-6627083.4100000001</v>
      </c>
      <c r="T329" s="4">
        <v>26146815.119100001</v>
      </c>
      <c r="U329" s="4">
        <v>8348280.6893999996</v>
      </c>
      <c r="V329" s="4">
        <v>2684702.5847</v>
      </c>
      <c r="W329" s="4">
        <v>417970.00189999997</v>
      </c>
      <c r="X329" s="4">
        <v>87927486.235400006</v>
      </c>
      <c r="Y329" s="5">
        <f t="shared" ref="Y329:Y392" si="67">SUM(R329:X329)</f>
        <v>250584077.77109998</v>
      </c>
    </row>
    <row r="330" spans="1:25" ht="24.95" customHeight="1" x14ac:dyDescent="0.2">
      <c r="A330" s="146"/>
      <c r="B330" s="143"/>
      <c r="C330" s="1">
        <v>22</v>
      </c>
      <c r="D330" s="4" t="s">
        <v>378</v>
      </c>
      <c r="E330" s="4">
        <v>69526868.846000001</v>
      </c>
      <c r="F330" s="4">
        <f t="shared" si="65"/>
        <v>-6627083.4100000001</v>
      </c>
      <c r="G330" s="4">
        <v>13804865.176100001</v>
      </c>
      <c r="H330" s="4">
        <v>4407683.6449999996</v>
      </c>
      <c r="I330" s="4">
        <v>1417455.8947999999</v>
      </c>
      <c r="J330" s="4">
        <v>220677.71919999999</v>
      </c>
      <c r="K330" s="4">
        <v>37259004.950999998</v>
      </c>
      <c r="L330" s="5">
        <f t="shared" si="62"/>
        <v>120009472.82209998</v>
      </c>
      <c r="M330" s="7"/>
      <c r="N330" s="151"/>
      <c r="O330" s="144"/>
      <c r="P330" s="8">
        <v>23</v>
      </c>
      <c r="Q330" s="4" t="s">
        <v>730</v>
      </c>
      <c r="R330" s="4">
        <v>77943068.093700007</v>
      </c>
      <c r="S330" s="4">
        <f t="shared" si="66"/>
        <v>-6627083.4100000001</v>
      </c>
      <c r="T330" s="4">
        <v>15475938.5013</v>
      </c>
      <c r="U330" s="4">
        <v>4941231.9607999995</v>
      </c>
      <c r="V330" s="4">
        <v>1589038.3554</v>
      </c>
      <c r="W330" s="4">
        <v>247390.66750000001</v>
      </c>
      <c r="X330" s="4">
        <v>50580328.824100003</v>
      </c>
      <c r="Y330" s="5">
        <f t="shared" si="67"/>
        <v>144149912.9928</v>
      </c>
    </row>
    <row r="331" spans="1:25" ht="24.95" customHeight="1" x14ac:dyDescent="0.2">
      <c r="A331" s="146"/>
      <c r="B331" s="143"/>
      <c r="C331" s="1">
        <v>23</v>
      </c>
      <c r="D331" s="4" t="s">
        <v>379</v>
      </c>
      <c r="E331" s="4">
        <v>67250424.079699993</v>
      </c>
      <c r="F331" s="4">
        <f t="shared" si="65"/>
        <v>-6627083.4100000001</v>
      </c>
      <c r="G331" s="4">
        <v>13352867.069499999</v>
      </c>
      <c r="H331" s="4">
        <v>4263367.5190000003</v>
      </c>
      <c r="I331" s="4">
        <v>1371045.6348999999</v>
      </c>
      <c r="J331" s="4">
        <v>213452.30189999999</v>
      </c>
      <c r="K331" s="4">
        <v>36537237.639399998</v>
      </c>
      <c r="L331" s="5">
        <f t="shared" si="62"/>
        <v>116361310.8344</v>
      </c>
      <c r="M331" s="7"/>
      <c r="N331" s="14"/>
      <c r="O331" s="147" t="s">
        <v>857</v>
      </c>
      <c r="P331" s="148"/>
      <c r="Q331" s="10"/>
      <c r="R331" s="10">
        <f>SUM(R308:R330)</f>
        <v>1949600292.5364001</v>
      </c>
      <c r="S331" s="10">
        <f t="shared" ref="S331:Y331" si="68">SUM(S308:S330)</f>
        <v>-152422918.42999995</v>
      </c>
      <c r="T331" s="10">
        <f t="shared" si="68"/>
        <v>387101700.86019993</v>
      </c>
      <c r="U331" s="10">
        <f t="shared" si="68"/>
        <v>123595689.92999998</v>
      </c>
      <c r="V331" s="10">
        <f t="shared" si="68"/>
        <v>39746826.989300005</v>
      </c>
      <c r="W331" s="10">
        <f t="shared" si="68"/>
        <v>6188015.5540999994</v>
      </c>
      <c r="X331" s="10">
        <f t="shared" si="68"/>
        <v>1381798322.6759999</v>
      </c>
      <c r="Y331" s="10">
        <f t="shared" si="68"/>
        <v>3735607930.1160002</v>
      </c>
    </row>
    <row r="332" spans="1:25" ht="24.95" customHeight="1" x14ac:dyDescent="0.2">
      <c r="A332" s="146"/>
      <c r="B332" s="143"/>
      <c r="C332" s="1">
        <v>24</v>
      </c>
      <c r="D332" s="4" t="s">
        <v>380</v>
      </c>
      <c r="E332" s="4">
        <v>69569678.262899995</v>
      </c>
      <c r="F332" s="4">
        <f t="shared" si="65"/>
        <v>-6627083.4100000001</v>
      </c>
      <c r="G332" s="4">
        <v>13813365.173900001</v>
      </c>
      <c r="H332" s="4">
        <v>4410397.5651000002</v>
      </c>
      <c r="I332" s="4">
        <v>1418328.6575</v>
      </c>
      <c r="J332" s="4">
        <v>220813.59589999999</v>
      </c>
      <c r="K332" s="4">
        <v>37037472.4098</v>
      </c>
      <c r="L332" s="5">
        <f t="shared" si="62"/>
        <v>119842972.25510001</v>
      </c>
      <c r="M332" s="7"/>
      <c r="N332" s="149">
        <v>33</v>
      </c>
      <c r="O332" s="142" t="s">
        <v>943</v>
      </c>
      <c r="P332" s="8">
        <v>1</v>
      </c>
      <c r="Q332" s="4" t="s">
        <v>731</v>
      </c>
      <c r="R332" s="4">
        <v>73025876.526600003</v>
      </c>
      <c r="S332" s="4">
        <f t="shared" ref="S332:S353" si="69">-6627083.41</f>
        <v>-6627083.4100000001</v>
      </c>
      <c r="T332" s="4">
        <v>14499608.518999999</v>
      </c>
      <c r="U332" s="4">
        <v>4629504.6357000005</v>
      </c>
      <c r="V332" s="4">
        <v>1488790.7490999999</v>
      </c>
      <c r="W332" s="4">
        <v>231783.54120000001</v>
      </c>
      <c r="X332" s="4">
        <v>36998662.328100003</v>
      </c>
      <c r="Y332" s="5">
        <f t="shared" si="67"/>
        <v>124247142.8897</v>
      </c>
    </row>
    <row r="333" spans="1:25" ht="24.95" customHeight="1" x14ac:dyDescent="0.2">
      <c r="A333" s="146"/>
      <c r="B333" s="143"/>
      <c r="C333" s="1">
        <v>25</v>
      </c>
      <c r="D333" s="4" t="s">
        <v>381</v>
      </c>
      <c r="E333" s="4">
        <v>70206788.836799994</v>
      </c>
      <c r="F333" s="4">
        <f t="shared" si="65"/>
        <v>-6627083.4100000001</v>
      </c>
      <c r="G333" s="4">
        <v>13939866.2766</v>
      </c>
      <c r="H333" s="4">
        <v>4450787.4446</v>
      </c>
      <c r="I333" s="4">
        <v>1431317.5373</v>
      </c>
      <c r="J333" s="4">
        <v>222835.77970000001</v>
      </c>
      <c r="K333" s="4">
        <v>37895105.955300003</v>
      </c>
      <c r="L333" s="5">
        <f t="shared" si="62"/>
        <v>121519618.42030001</v>
      </c>
      <c r="M333" s="7"/>
      <c r="N333" s="150"/>
      <c r="O333" s="143"/>
      <c r="P333" s="8">
        <v>2</v>
      </c>
      <c r="Q333" s="4" t="s">
        <v>732</v>
      </c>
      <c r="R333" s="4">
        <v>83127916.770699993</v>
      </c>
      <c r="S333" s="4">
        <f t="shared" si="69"/>
        <v>-6627083.4100000001</v>
      </c>
      <c r="T333" s="4">
        <v>16505412.9783</v>
      </c>
      <c r="U333" s="4">
        <v>5269927.5153999999</v>
      </c>
      <c r="V333" s="4">
        <v>1694742.7319</v>
      </c>
      <c r="W333" s="4">
        <v>263847.33519999997</v>
      </c>
      <c r="X333" s="4">
        <v>43207837.443400003</v>
      </c>
      <c r="Y333" s="5">
        <f t="shared" si="67"/>
        <v>143442601.36490002</v>
      </c>
    </row>
    <row r="334" spans="1:25" ht="24.95" customHeight="1" x14ac:dyDescent="0.2">
      <c r="A334" s="146"/>
      <c r="B334" s="143"/>
      <c r="C334" s="1">
        <v>26</v>
      </c>
      <c r="D334" s="4" t="s">
        <v>382</v>
      </c>
      <c r="E334" s="4">
        <v>74688089.330699995</v>
      </c>
      <c r="F334" s="4">
        <f t="shared" si="65"/>
        <v>-6627083.4100000001</v>
      </c>
      <c r="G334" s="4">
        <v>14829648.171800001</v>
      </c>
      <c r="H334" s="4">
        <v>4734881.2808999997</v>
      </c>
      <c r="I334" s="4">
        <v>1522678.5593999999</v>
      </c>
      <c r="J334" s="4">
        <v>237059.39120000001</v>
      </c>
      <c r="K334" s="4">
        <v>42145954.580600001</v>
      </c>
      <c r="L334" s="5">
        <f t="shared" si="62"/>
        <v>131531227.90460002</v>
      </c>
      <c r="M334" s="7"/>
      <c r="N334" s="150"/>
      <c r="O334" s="143"/>
      <c r="P334" s="8">
        <v>3</v>
      </c>
      <c r="Q334" s="4" t="s">
        <v>893</v>
      </c>
      <c r="R334" s="4">
        <v>89584148.634800002</v>
      </c>
      <c r="S334" s="4">
        <f t="shared" si="69"/>
        <v>-6627083.4100000001</v>
      </c>
      <c r="T334" s="4">
        <v>17787326.171100002</v>
      </c>
      <c r="U334" s="4">
        <v>5679222.9154000003</v>
      </c>
      <c r="V334" s="4">
        <v>1826367.0098999999</v>
      </c>
      <c r="W334" s="4">
        <v>284339.36290000001</v>
      </c>
      <c r="X334" s="4">
        <v>44896460.636399999</v>
      </c>
      <c r="Y334" s="5">
        <f t="shared" si="67"/>
        <v>153430781.32050002</v>
      </c>
    </row>
    <row r="335" spans="1:25" ht="24.95" customHeight="1" x14ac:dyDescent="0.2">
      <c r="A335" s="146"/>
      <c r="B335" s="144"/>
      <c r="C335" s="1">
        <v>27</v>
      </c>
      <c r="D335" s="4" t="s">
        <v>383</v>
      </c>
      <c r="E335" s="4">
        <v>66814818.165299997</v>
      </c>
      <c r="F335" s="4">
        <f>-6627083.41</f>
        <v>-6627083.4100000001</v>
      </c>
      <c r="G335" s="4">
        <v>13266375.602</v>
      </c>
      <c r="H335" s="4">
        <v>4235752.1079000002</v>
      </c>
      <c r="I335" s="4">
        <v>1362164.8643</v>
      </c>
      <c r="J335" s="4">
        <v>212069.6923</v>
      </c>
      <c r="K335" s="4">
        <v>35429398.483999997</v>
      </c>
      <c r="L335" s="5">
        <f t="shared" si="62"/>
        <v>114693495.50579999</v>
      </c>
      <c r="M335" s="7"/>
      <c r="N335" s="150"/>
      <c r="O335" s="143"/>
      <c r="P335" s="8">
        <v>4</v>
      </c>
      <c r="Q335" s="4" t="s">
        <v>733</v>
      </c>
      <c r="R335" s="4">
        <v>97267092.5792</v>
      </c>
      <c r="S335" s="4">
        <f t="shared" si="69"/>
        <v>-6627083.4100000001</v>
      </c>
      <c r="T335" s="4">
        <v>19312808.4353</v>
      </c>
      <c r="U335" s="4">
        <v>6166286.2182</v>
      </c>
      <c r="V335" s="4">
        <v>1983000.4720999999</v>
      </c>
      <c r="W335" s="4">
        <v>308724.96490000002</v>
      </c>
      <c r="X335" s="4">
        <v>49635986.579800002</v>
      </c>
      <c r="Y335" s="5">
        <f t="shared" si="67"/>
        <v>168046815.83950001</v>
      </c>
    </row>
    <row r="336" spans="1:25" ht="24.95" customHeight="1" x14ac:dyDescent="0.2">
      <c r="A336" s="1"/>
      <c r="B336" s="147" t="s">
        <v>841</v>
      </c>
      <c r="C336" s="148"/>
      <c r="D336" s="10"/>
      <c r="E336" s="10">
        <f>SUM(E309:E335)</f>
        <v>1974508707.6654</v>
      </c>
      <c r="F336" s="10">
        <f t="shared" ref="F336:L336" si="70">SUM(F309:F335)</f>
        <v>-178931252.06999993</v>
      </c>
      <c r="G336" s="10">
        <f t="shared" si="70"/>
        <v>392047376.08379996</v>
      </c>
      <c r="H336" s="10">
        <f t="shared" si="70"/>
        <v>125174768.86480001</v>
      </c>
      <c r="I336" s="10">
        <f t="shared" si="70"/>
        <v>40254639.011499986</v>
      </c>
      <c r="J336" s="10">
        <f t="shared" si="70"/>
        <v>6267074.6623000009</v>
      </c>
      <c r="K336" s="10">
        <f t="shared" si="70"/>
        <v>1067293331.679</v>
      </c>
      <c r="L336" s="10">
        <f t="shared" si="70"/>
        <v>3426614645.8968</v>
      </c>
      <c r="M336" s="7"/>
      <c r="N336" s="150"/>
      <c r="O336" s="143"/>
      <c r="P336" s="8">
        <v>5</v>
      </c>
      <c r="Q336" s="4" t="s">
        <v>734</v>
      </c>
      <c r="R336" s="4">
        <v>91499632.0836</v>
      </c>
      <c r="S336" s="4">
        <f t="shared" si="69"/>
        <v>-6627083.4100000001</v>
      </c>
      <c r="T336" s="4">
        <v>18167653.822799999</v>
      </c>
      <c r="U336" s="4">
        <v>5800655.7544</v>
      </c>
      <c r="V336" s="4">
        <v>1865418.2911</v>
      </c>
      <c r="W336" s="4">
        <v>290419.0919</v>
      </c>
      <c r="X336" s="4">
        <v>43815706.502899997</v>
      </c>
      <c r="Y336" s="5">
        <f t="shared" si="67"/>
        <v>154812402.1367</v>
      </c>
    </row>
    <row r="337" spans="1:25" ht="24.95" customHeight="1" x14ac:dyDescent="0.2">
      <c r="A337" s="146">
        <v>17</v>
      </c>
      <c r="B337" s="142" t="s">
        <v>931</v>
      </c>
      <c r="C337" s="1">
        <v>1</v>
      </c>
      <c r="D337" s="4" t="s">
        <v>384</v>
      </c>
      <c r="E337" s="4">
        <v>69773256.498999998</v>
      </c>
      <c r="F337" s="4">
        <f t="shared" ref="F337:F362" si="71">-6627083.41</f>
        <v>-6627083.4100000001</v>
      </c>
      <c r="G337" s="4">
        <v>13853786.526799999</v>
      </c>
      <c r="H337" s="4">
        <v>4423303.4888000004</v>
      </c>
      <c r="I337" s="4">
        <v>1422479.041</v>
      </c>
      <c r="J337" s="4">
        <v>221459.75159999999</v>
      </c>
      <c r="K337" s="4">
        <v>39023107.7016</v>
      </c>
      <c r="L337" s="5">
        <f t="shared" si="62"/>
        <v>122090309.59879999</v>
      </c>
      <c r="M337" s="7"/>
      <c r="N337" s="150"/>
      <c r="O337" s="143"/>
      <c r="P337" s="8">
        <v>6</v>
      </c>
      <c r="Q337" s="4" t="s">
        <v>735</v>
      </c>
      <c r="R337" s="4">
        <v>82909023.583399996</v>
      </c>
      <c r="S337" s="4">
        <f t="shared" si="69"/>
        <v>-6627083.4100000001</v>
      </c>
      <c r="T337" s="4">
        <v>16461950.774599999</v>
      </c>
      <c r="U337" s="4">
        <v>5256050.6942999996</v>
      </c>
      <c r="V337" s="4">
        <v>1690280.1199</v>
      </c>
      <c r="W337" s="4">
        <v>263152.57</v>
      </c>
      <c r="X337" s="4">
        <v>36162026.291500002</v>
      </c>
      <c r="Y337" s="5">
        <f t="shared" si="67"/>
        <v>136115400.62369999</v>
      </c>
    </row>
    <row r="338" spans="1:25" ht="24.95" customHeight="1" x14ac:dyDescent="0.2">
      <c r="A338" s="146"/>
      <c r="B338" s="143"/>
      <c r="C338" s="1">
        <v>2</v>
      </c>
      <c r="D338" s="4" t="s">
        <v>385</v>
      </c>
      <c r="E338" s="4">
        <v>82521614.291199997</v>
      </c>
      <c r="F338" s="4">
        <f t="shared" si="71"/>
        <v>-6627083.4100000001</v>
      </c>
      <c r="G338" s="4">
        <v>16385028.9581</v>
      </c>
      <c r="H338" s="4">
        <v>5231490.7274000002</v>
      </c>
      <c r="I338" s="4">
        <v>1682381.9419</v>
      </c>
      <c r="J338" s="4">
        <v>261922.93609999999</v>
      </c>
      <c r="K338" s="4">
        <v>45737017.053400002</v>
      </c>
      <c r="L338" s="5">
        <f t="shared" si="62"/>
        <v>145192372.49810001</v>
      </c>
      <c r="M338" s="7"/>
      <c r="N338" s="150"/>
      <c r="O338" s="143"/>
      <c r="P338" s="8">
        <v>7</v>
      </c>
      <c r="Q338" s="4" t="s">
        <v>736</v>
      </c>
      <c r="R338" s="4">
        <v>94693935.503600001</v>
      </c>
      <c r="S338" s="4">
        <f t="shared" si="69"/>
        <v>-6627083.4100000001</v>
      </c>
      <c r="T338" s="4">
        <v>18801896.796500001</v>
      </c>
      <c r="U338" s="4">
        <v>6003159.8967000004</v>
      </c>
      <c r="V338" s="4">
        <v>1930541.0888</v>
      </c>
      <c r="W338" s="4">
        <v>300557.78509999998</v>
      </c>
      <c r="X338" s="4">
        <v>48144192.976300001</v>
      </c>
      <c r="Y338" s="5">
        <f t="shared" si="67"/>
        <v>163247200.63699999</v>
      </c>
    </row>
    <row r="339" spans="1:25" ht="24.95" customHeight="1" x14ac:dyDescent="0.2">
      <c r="A339" s="146"/>
      <c r="B339" s="143"/>
      <c r="C339" s="1">
        <v>3</v>
      </c>
      <c r="D339" s="4" t="s">
        <v>386</v>
      </c>
      <c r="E339" s="4">
        <v>102411573.87019999</v>
      </c>
      <c r="F339" s="4">
        <f t="shared" si="71"/>
        <v>-6627083.4100000001</v>
      </c>
      <c r="G339" s="4">
        <v>20334267.7905</v>
      </c>
      <c r="H339" s="4">
        <v>6492422.6661999999</v>
      </c>
      <c r="I339" s="4">
        <v>2087881.8718999999</v>
      </c>
      <c r="J339" s="4">
        <v>325053.50679999997</v>
      </c>
      <c r="K339" s="4">
        <v>55024621.064999998</v>
      </c>
      <c r="L339" s="5">
        <f t="shared" si="62"/>
        <v>180048737.36059999</v>
      </c>
      <c r="M339" s="7"/>
      <c r="N339" s="150"/>
      <c r="O339" s="143"/>
      <c r="P339" s="8">
        <v>8</v>
      </c>
      <c r="Q339" s="4" t="s">
        <v>737</v>
      </c>
      <c r="R339" s="4">
        <v>80803350.404799998</v>
      </c>
      <c r="S339" s="4">
        <f t="shared" si="69"/>
        <v>-6627083.4100000001</v>
      </c>
      <c r="T339" s="4">
        <v>16043860.116699999</v>
      </c>
      <c r="U339" s="4">
        <v>5122560.7013999997</v>
      </c>
      <c r="V339" s="4">
        <v>1647351.4088999999</v>
      </c>
      <c r="W339" s="4">
        <v>256469.18040000001</v>
      </c>
      <c r="X339" s="4">
        <v>41009539.4234</v>
      </c>
      <c r="Y339" s="5">
        <f t="shared" si="67"/>
        <v>138256047.82559997</v>
      </c>
    </row>
    <row r="340" spans="1:25" ht="24.95" customHeight="1" x14ac:dyDescent="0.2">
      <c r="A340" s="146"/>
      <c r="B340" s="143"/>
      <c r="C340" s="1">
        <v>4</v>
      </c>
      <c r="D340" s="4" t="s">
        <v>387</v>
      </c>
      <c r="E340" s="4">
        <v>77462383.890799999</v>
      </c>
      <c r="F340" s="4">
        <f t="shared" si="71"/>
        <v>-6627083.4100000001</v>
      </c>
      <c r="G340" s="4">
        <v>15380496.5416</v>
      </c>
      <c r="H340" s="4">
        <v>4910758.7936000004</v>
      </c>
      <c r="I340" s="4">
        <v>1579238.5662</v>
      </c>
      <c r="J340" s="4">
        <v>245864.9797</v>
      </c>
      <c r="K340" s="4">
        <v>39934293.717100002</v>
      </c>
      <c r="L340" s="5">
        <f t="shared" si="62"/>
        <v>132885953.07900003</v>
      </c>
      <c r="M340" s="7"/>
      <c r="N340" s="150"/>
      <c r="O340" s="143"/>
      <c r="P340" s="8">
        <v>9</v>
      </c>
      <c r="Q340" s="4" t="s">
        <v>738</v>
      </c>
      <c r="R340" s="4">
        <v>91463374.006600007</v>
      </c>
      <c r="S340" s="4">
        <f t="shared" si="69"/>
        <v>-6627083.4100000001</v>
      </c>
      <c r="T340" s="4">
        <v>18160454.622400001</v>
      </c>
      <c r="U340" s="4">
        <v>5798357.1590999998</v>
      </c>
      <c r="V340" s="4">
        <v>1864679.0915999999</v>
      </c>
      <c r="W340" s="4">
        <v>290304.00910000002</v>
      </c>
      <c r="X340" s="4">
        <v>40622585.331200004</v>
      </c>
      <c r="Y340" s="5">
        <f t="shared" si="67"/>
        <v>151572670.81</v>
      </c>
    </row>
    <row r="341" spans="1:25" ht="24.95" customHeight="1" x14ac:dyDescent="0.2">
      <c r="A341" s="146"/>
      <c r="B341" s="143"/>
      <c r="C341" s="1">
        <v>5</v>
      </c>
      <c r="D341" s="4" t="s">
        <v>388</v>
      </c>
      <c r="E341" s="4">
        <v>66469482.707500003</v>
      </c>
      <c r="F341" s="4">
        <f t="shared" si="71"/>
        <v>-6627083.4100000001</v>
      </c>
      <c r="G341" s="4">
        <v>13197807.7301</v>
      </c>
      <c r="H341" s="4">
        <v>4213859.4285000004</v>
      </c>
      <c r="I341" s="4">
        <v>1355124.4526</v>
      </c>
      <c r="J341" s="4">
        <v>210973.60029999999</v>
      </c>
      <c r="K341" s="4">
        <v>34470089.042900003</v>
      </c>
      <c r="L341" s="5">
        <f t="shared" si="62"/>
        <v>113290253.5519</v>
      </c>
      <c r="M341" s="7"/>
      <c r="N341" s="150"/>
      <c r="O341" s="143"/>
      <c r="P341" s="8">
        <v>10</v>
      </c>
      <c r="Q341" s="4" t="s">
        <v>739</v>
      </c>
      <c r="R341" s="4">
        <v>82578693.081699997</v>
      </c>
      <c r="S341" s="4">
        <f t="shared" si="69"/>
        <v>-6627083.4100000001</v>
      </c>
      <c r="T341" s="4">
        <v>16396362.2026</v>
      </c>
      <c r="U341" s="4">
        <v>5235109.2600999996</v>
      </c>
      <c r="V341" s="4">
        <v>1683545.6166999999</v>
      </c>
      <c r="W341" s="4">
        <v>262104.10370000001</v>
      </c>
      <c r="X341" s="4">
        <v>38730603.911300004</v>
      </c>
      <c r="Y341" s="5">
        <f t="shared" si="67"/>
        <v>138259334.76609999</v>
      </c>
    </row>
    <row r="342" spans="1:25" ht="24.95" customHeight="1" x14ac:dyDescent="0.2">
      <c r="A342" s="146"/>
      <c r="B342" s="143"/>
      <c r="C342" s="1">
        <v>6</v>
      </c>
      <c r="D342" s="4" t="s">
        <v>389</v>
      </c>
      <c r="E342" s="4">
        <v>65204797.397299998</v>
      </c>
      <c r="F342" s="4">
        <f t="shared" si="71"/>
        <v>-6627083.4100000001</v>
      </c>
      <c r="G342" s="4">
        <v>12946698.907099999</v>
      </c>
      <c r="H342" s="4">
        <v>4133684.1976999999</v>
      </c>
      <c r="I342" s="4">
        <v>1329341.1018000001</v>
      </c>
      <c r="J342" s="4">
        <v>206959.4994</v>
      </c>
      <c r="K342" s="4">
        <v>35967881.934699997</v>
      </c>
      <c r="L342" s="5">
        <f t="shared" si="62"/>
        <v>113162279.62799999</v>
      </c>
      <c r="M342" s="7"/>
      <c r="N342" s="150"/>
      <c r="O342" s="143"/>
      <c r="P342" s="8">
        <v>11</v>
      </c>
      <c r="Q342" s="4" t="s">
        <v>740</v>
      </c>
      <c r="R342" s="4">
        <v>76575809.884599999</v>
      </c>
      <c r="S342" s="4">
        <f t="shared" si="69"/>
        <v>-6627083.4100000001</v>
      </c>
      <c r="T342" s="4">
        <v>15204463.378799999</v>
      </c>
      <c r="U342" s="4">
        <v>4854554.0800999999</v>
      </c>
      <c r="V342" s="4">
        <v>1561163.8337999999</v>
      </c>
      <c r="W342" s="4">
        <v>243051.00099999999</v>
      </c>
      <c r="X342" s="4">
        <v>39545889.539700001</v>
      </c>
      <c r="Y342" s="5">
        <f t="shared" si="67"/>
        <v>131357848.30800001</v>
      </c>
    </row>
    <row r="343" spans="1:25" ht="24.95" customHeight="1" x14ac:dyDescent="0.2">
      <c r="A343" s="146"/>
      <c r="B343" s="143"/>
      <c r="C343" s="1">
        <v>7</v>
      </c>
      <c r="D343" s="4" t="s">
        <v>390</v>
      </c>
      <c r="E343" s="4">
        <v>91529634.361399993</v>
      </c>
      <c r="F343" s="4">
        <f t="shared" si="71"/>
        <v>-6627083.4100000001</v>
      </c>
      <c r="G343" s="4">
        <v>18173610.906800002</v>
      </c>
      <c r="H343" s="4">
        <v>5802557.7608000003</v>
      </c>
      <c r="I343" s="4">
        <v>1866029.9524999999</v>
      </c>
      <c r="J343" s="4">
        <v>290514.31890000001</v>
      </c>
      <c r="K343" s="4">
        <v>49093265.930699997</v>
      </c>
      <c r="L343" s="5">
        <f t="shared" si="62"/>
        <v>160128529.8211</v>
      </c>
      <c r="M343" s="7"/>
      <c r="N343" s="150"/>
      <c r="O343" s="143"/>
      <c r="P343" s="8">
        <v>12</v>
      </c>
      <c r="Q343" s="4" t="s">
        <v>741</v>
      </c>
      <c r="R343" s="4">
        <v>91172818.587899998</v>
      </c>
      <c r="S343" s="4">
        <f t="shared" si="69"/>
        <v>-6627083.4100000001</v>
      </c>
      <c r="T343" s="4">
        <v>18102763.567899998</v>
      </c>
      <c r="U343" s="4">
        <v>5779937.2822000002</v>
      </c>
      <c r="V343" s="4">
        <v>1858755.4897</v>
      </c>
      <c r="W343" s="4">
        <v>289381.78850000002</v>
      </c>
      <c r="X343" s="4">
        <v>40892729.752099998</v>
      </c>
      <c r="Y343" s="5">
        <f t="shared" si="67"/>
        <v>151469303.05829999</v>
      </c>
    </row>
    <row r="344" spans="1:25" ht="24.95" customHeight="1" x14ac:dyDescent="0.2">
      <c r="A344" s="146"/>
      <c r="B344" s="143"/>
      <c r="C344" s="1">
        <v>8</v>
      </c>
      <c r="D344" s="4" t="s">
        <v>391</v>
      </c>
      <c r="E344" s="4">
        <v>76817985.029200003</v>
      </c>
      <c r="F344" s="4">
        <f t="shared" si="71"/>
        <v>-6627083.4100000001</v>
      </c>
      <c r="G344" s="4">
        <v>15252548.317399999</v>
      </c>
      <c r="H344" s="4">
        <v>4869906.8701999998</v>
      </c>
      <c r="I344" s="4">
        <v>1566101.0989000001</v>
      </c>
      <c r="J344" s="4">
        <v>243819.6629</v>
      </c>
      <c r="K344" s="4">
        <v>40808072.406000003</v>
      </c>
      <c r="L344" s="5">
        <f t="shared" si="62"/>
        <v>132931349.9746</v>
      </c>
      <c r="M344" s="7"/>
      <c r="N344" s="150"/>
      <c r="O344" s="143"/>
      <c r="P344" s="8">
        <v>13</v>
      </c>
      <c r="Q344" s="4" t="s">
        <v>742</v>
      </c>
      <c r="R344" s="4">
        <v>95658684.784500003</v>
      </c>
      <c r="S344" s="4">
        <f t="shared" si="69"/>
        <v>-6627083.4100000001</v>
      </c>
      <c r="T344" s="4">
        <v>18993452.003400002</v>
      </c>
      <c r="U344" s="4">
        <v>6064320.5630000001</v>
      </c>
      <c r="V344" s="4">
        <v>1950209.5936</v>
      </c>
      <c r="W344" s="4">
        <v>303619.89150000003</v>
      </c>
      <c r="X344" s="4">
        <v>46048059.306199998</v>
      </c>
      <c r="Y344" s="5">
        <f t="shared" si="67"/>
        <v>162391262.7322</v>
      </c>
    </row>
    <row r="345" spans="1:25" ht="24.95" customHeight="1" x14ac:dyDescent="0.2">
      <c r="A345" s="146"/>
      <c r="B345" s="143"/>
      <c r="C345" s="1">
        <v>9</v>
      </c>
      <c r="D345" s="4" t="s">
        <v>392</v>
      </c>
      <c r="E345" s="4">
        <v>67287456.907600001</v>
      </c>
      <c r="F345" s="4">
        <f t="shared" si="71"/>
        <v>-6627083.4100000001</v>
      </c>
      <c r="G345" s="4">
        <v>13360220.100099999</v>
      </c>
      <c r="H345" s="4">
        <v>4265715.2298999997</v>
      </c>
      <c r="I345" s="4">
        <v>1371800.6292999999</v>
      </c>
      <c r="J345" s="4">
        <v>213569.8438</v>
      </c>
      <c r="K345" s="4">
        <v>36831602.993299998</v>
      </c>
      <c r="L345" s="5">
        <f t="shared" si="62"/>
        <v>116703282.294</v>
      </c>
      <c r="M345" s="7"/>
      <c r="N345" s="150"/>
      <c r="O345" s="143"/>
      <c r="P345" s="8">
        <v>14</v>
      </c>
      <c r="Q345" s="4" t="s">
        <v>743</v>
      </c>
      <c r="R345" s="4">
        <v>86193542.668200001</v>
      </c>
      <c r="S345" s="4">
        <f t="shared" si="69"/>
        <v>-6627083.4100000001</v>
      </c>
      <c r="T345" s="4">
        <v>17114106.464699998</v>
      </c>
      <c r="U345" s="4">
        <v>5464274.0947000002</v>
      </c>
      <c r="V345" s="4">
        <v>1757242.1594</v>
      </c>
      <c r="W345" s="4">
        <v>273577.60700000002</v>
      </c>
      <c r="X345" s="4">
        <v>41532183.299900003</v>
      </c>
      <c r="Y345" s="5">
        <f t="shared" si="67"/>
        <v>145707842.88389999</v>
      </c>
    </row>
    <row r="346" spans="1:25" ht="24.95" customHeight="1" x14ac:dyDescent="0.2">
      <c r="A346" s="146"/>
      <c r="B346" s="143"/>
      <c r="C346" s="1">
        <v>10</v>
      </c>
      <c r="D346" s="4" t="s">
        <v>393</v>
      </c>
      <c r="E346" s="4">
        <v>71085535.625599995</v>
      </c>
      <c r="F346" s="4">
        <f t="shared" si="71"/>
        <v>-6627083.4100000001</v>
      </c>
      <c r="G346" s="4">
        <v>14114345.311000001</v>
      </c>
      <c r="H346" s="4">
        <v>4506495.9485999998</v>
      </c>
      <c r="I346" s="4">
        <v>1449232.6949</v>
      </c>
      <c r="J346" s="4">
        <v>225624.9149</v>
      </c>
      <c r="K346" s="4">
        <v>37524785.4608</v>
      </c>
      <c r="L346" s="5">
        <f t="shared" si="62"/>
        <v>122278936.5458</v>
      </c>
      <c r="M346" s="7"/>
      <c r="N346" s="150"/>
      <c r="O346" s="143"/>
      <c r="P346" s="8">
        <v>15</v>
      </c>
      <c r="Q346" s="4" t="s">
        <v>744</v>
      </c>
      <c r="R346" s="4">
        <v>77181037.294499993</v>
      </c>
      <c r="S346" s="4">
        <f t="shared" si="69"/>
        <v>-6627083.4100000001</v>
      </c>
      <c r="T346" s="4">
        <v>15324633.939200001</v>
      </c>
      <c r="U346" s="4">
        <v>4892922.7137000002</v>
      </c>
      <c r="V346" s="4">
        <v>1573502.7061000001</v>
      </c>
      <c r="W346" s="4">
        <v>244971.98790000001</v>
      </c>
      <c r="X346" s="4">
        <v>36941404.415200002</v>
      </c>
      <c r="Y346" s="5">
        <f t="shared" si="67"/>
        <v>129531389.64660001</v>
      </c>
    </row>
    <row r="347" spans="1:25" ht="24.95" customHeight="1" x14ac:dyDescent="0.2">
      <c r="A347" s="146"/>
      <c r="B347" s="143"/>
      <c r="C347" s="1">
        <v>11</v>
      </c>
      <c r="D347" s="4" t="s">
        <v>394</v>
      </c>
      <c r="E347" s="4">
        <v>98884104.6074</v>
      </c>
      <c r="F347" s="4">
        <f t="shared" si="71"/>
        <v>-6627083.4100000001</v>
      </c>
      <c r="G347" s="4">
        <v>19633873.2755</v>
      </c>
      <c r="H347" s="4">
        <v>6268797.3421</v>
      </c>
      <c r="I347" s="4">
        <v>2015966.7666</v>
      </c>
      <c r="J347" s="4">
        <v>313857.34789999999</v>
      </c>
      <c r="K347" s="4">
        <v>51425842.137699999</v>
      </c>
      <c r="L347" s="5">
        <f t="shared" si="62"/>
        <v>171915358.06720001</v>
      </c>
      <c r="M347" s="7"/>
      <c r="N347" s="150"/>
      <c r="O347" s="143"/>
      <c r="P347" s="8">
        <v>16</v>
      </c>
      <c r="Q347" s="4" t="s">
        <v>745</v>
      </c>
      <c r="R347" s="4">
        <v>85766493.271400005</v>
      </c>
      <c r="S347" s="4">
        <f t="shared" si="69"/>
        <v>-6627083.4100000001</v>
      </c>
      <c r="T347" s="4">
        <v>17029313.931299999</v>
      </c>
      <c r="U347" s="4">
        <v>5437201.1275000004</v>
      </c>
      <c r="V347" s="4">
        <v>1748535.8319999999</v>
      </c>
      <c r="W347" s="4">
        <v>272222.1557</v>
      </c>
      <c r="X347" s="4">
        <v>48275471.519199997</v>
      </c>
      <c r="Y347" s="5">
        <f t="shared" si="67"/>
        <v>151902154.4271</v>
      </c>
    </row>
    <row r="348" spans="1:25" ht="24.95" customHeight="1" x14ac:dyDescent="0.2">
      <c r="A348" s="146"/>
      <c r="B348" s="143"/>
      <c r="C348" s="1">
        <v>12</v>
      </c>
      <c r="D348" s="4" t="s">
        <v>395</v>
      </c>
      <c r="E348" s="4">
        <v>73111302.251699999</v>
      </c>
      <c r="F348" s="4">
        <f t="shared" si="71"/>
        <v>-6627083.4100000001</v>
      </c>
      <c r="G348" s="4">
        <v>14516570.1719</v>
      </c>
      <c r="H348" s="4">
        <v>4634920.2336999997</v>
      </c>
      <c r="I348" s="4">
        <v>1490532.3377</v>
      </c>
      <c r="J348" s="4">
        <v>232054.68179999999</v>
      </c>
      <c r="K348" s="4">
        <v>38362833.094599999</v>
      </c>
      <c r="L348" s="5">
        <f t="shared" si="62"/>
        <v>125721129.36139998</v>
      </c>
      <c r="M348" s="7"/>
      <c r="N348" s="150"/>
      <c r="O348" s="143"/>
      <c r="P348" s="8">
        <v>17</v>
      </c>
      <c r="Q348" s="4" t="s">
        <v>746</v>
      </c>
      <c r="R348" s="4">
        <v>85073628.787100002</v>
      </c>
      <c r="S348" s="4">
        <f t="shared" si="69"/>
        <v>-6627083.4100000001</v>
      </c>
      <c r="T348" s="4">
        <v>16891742.644900002</v>
      </c>
      <c r="U348" s="4">
        <v>5393276.7065000003</v>
      </c>
      <c r="V348" s="4">
        <v>1734410.2879000001</v>
      </c>
      <c r="W348" s="4">
        <v>270023.00939999998</v>
      </c>
      <c r="X348" s="4">
        <v>44928927.372900002</v>
      </c>
      <c r="Y348" s="5">
        <f t="shared" si="67"/>
        <v>147664925.3987</v>
      </c>
    </row>
    <row r="349" spans="1:25" ht="24.95" customHeight="1" x14ac:dyDescent="0.2">
      <c r="A349" s="146"/>
      <c r="B349" s="143"/>
      <c r="C349" s="1">
        <v>13</v>
      </c>
      <c r="D349" s="4" t="s">
        <v>396</v>
      </c>
      <c r="E349" s="4">
        <v>61717856.430699997</v>
      </c>
      <c r="F349" s="4">
        <f t="shared" si="71"/>
        <v>-6627083.4100000001</v>
      </c>
      <c r="G349" s="4">
        <v>12254351.463300001</v>
      </c>
      <c r="H349" s="4">
        <v>3912628.1811000002</v>
      </c>
      <c r="I349" s="4">
        <v>1258252.2535999999</v>
      </c>
      <c r="J349" s="4">
        <v>195891.97690000001</v>
      </c>
      <c r="K349" s="4">
        <v>36696354.333099999</v>
      </c>
      <c r="L349" s="5">
        <f t="shared" si="62"/>
        <v>109408251.22869998</v>
      </c>
      <c r="M349" s="7"/>
      <c r="N349" s="150"/>
      <c r="O349" s="143"/>
      <c r="P349" s="8">
        <v>18</v>
      </c>
      <c r="Q349" s="4" t="s">
        <v>747</v>
      </c>
      <c r="R349" s="4">
        <v>95258346.863299996</v>
      </c>
      <c r="S349" s="4">
        <f t="shared" si="69"/>
        <v>-6627083.4100000001</v>
      </c>
      <c r="T349" s="4">
        <v>18913963.150800001</v>
      </c>
      <c r="U349" s="4">
        <v>6038940.9804999996</v>
      </c>
      <c r="V349" s="4">
        <v>1942047.8374999999</v>
      </c>
      <c r="W349" s="4">
        <v>302349.22220000002</v>
      </c>
      <c r="X349" s="4">
        <v>47577172.011699997</v>
      </c>
      <c r="Y349" s="5">
        <f t="shared" si="67"/>
        <v>163405736.65600002</v>
      </c>
    </row>
    <row r="350" spans="1:25" ht="24.95" customHeight="1" x14ac:dyDescent="0.2">
      <c r="A350" s="146"/>
      <c r="B350" s="143"/>
      <c r="C350" s="1">
        <v>14</v>
      </c>
      <c r="D350" s="4" t="s">
        <v>397</v>
      </c>
      <c r="E350" s="4">
        <v>84829224.219300002</v>
      </c>
      <c r="F350" s="4">
        <f t="shared" si="71"/>
        <v>-6627083.4100000001</v>
      </c>
      <c r="G350" s="4">
        <v>16843215.044500001</v>
      </c>
      <c r="H350" s="4">
        <v>5377782.5811999999</v>
      </c>
      <c r="I350" s="4">
        <v>1729427.5711999999</v>
      </c>
      <c r="J350" s="4">
        <v>269247.27130000002</v>
      </c>
      <c r="K350" s="4">
        <v>47589120.851300001</v>
      </c>
      <c r="L350" s="5">
        <f t="shared" si="62"/>
        <v>150010934.1288</v>
      </c>
      <c r="M350" s="7"/>
      <c r="N350" s="150"/>
      <c r="O350" s="143"/>
      <c r="P350" s="8">
        <v>19</v>
      </c>
      <c r="Q350" s="4" t="s">
        <v>748</v>
      </c>
      <c r="R350" s="4">
        <v>87824356.886600003</v>
      </c>
      <c r="S350" s="4">
        <f t="shared" si="69"/>
        <v>-6627083.4100000001</v>
      </c>
      <c r="T350" s="4">
        <v>17437911.790399998</v>
      </c>
      <c r="U350" s="4">
        <v>5567660.2139999997</v>
      </c>
      <c r="V350" s="4">
        <v>1790489.8414</v>
      </c>
      <c r="W350" s="4">
        <v>278753.79820000002</v>
      </c>
      <c r="X350" s="4">
        <v>37777334.653200001</v>
      </c>
      <c r="Y350" s="5">
        <f t="shared" si="67"/>
        <v>144049423.77380002</v>
      </c>
    </row>
    <row r="351" spans="1:25" ht="24.95" customHeight="1" x14ac:dyDescent="0.2">
      <c r="A351" s="146"/>
      <c r="B351" s="143"/>
      <c r="C351" s="1">
        <v>15</v>
      </c>
      <c r="D351" s="4" t="s">
        <v>398</v>
      </c>
      <c r="E351" s="4">
        <v>95411160.685200006</v>
      </c>
      <c r="F351" s="4">
        <f t="shared" si="71"/>
        <v>-6627083.4100000001</v>
      </c>
      <c r="G351" s="4">
        <v>18944305.0064</v>
      </c>
      <c r="H351" s="4">
        <v>6048628.6738</v>
      </c>
      <c r="I351" s="4">
        <v>1945163.2784</v>
      </c>
      <c r="J351" s="4">
        <v>302834.25199999998</v>
      </c>
      <c r="K351" s="4">
        <v>51291387.501000002</v>
      </c>
      <c r="L351" s="5">
        <f t="shared" si="62"/>
        <v>167316395.98680001</v>
      </c>
      <c r="M351" s="7"/>
      <c r="N351" s="150"/>
      <c r="O351" s="143"/>
      <c r="P351" s="8">
        <v>20</v>
      </c>
      <c r="Q351" s="4" t="s">
        <v>749</v>
      </c>
      <c r="R351" s="4">
        <v>79921446.202199996</v>
      </c>
      <c r="S351" s="4">
        <f t="shared" si="69"/>
        <v>-6627083.4100000001</v>
      </c>
      <c r="T351" s="4">
        <v>15868754.163899999</v>
      </c>
      <c r="U351" s="4">
        <v>5066652.0318999998</v>
      </c>
      <c r="V351" s="4">
        <v>1629371.8805</v>
      </c>
      <c r="W351" s="4">
        <v>253670.02359999999</v>
      </c>
      <c r="X351" s="4">
        <v>33764604.836499996</v>
      </c>
      <c r="Y351" s="5">
        <f t="shared" si="67"/>
        <v>129877415.7286</v>
      </c>
    </row>
    <row r="352" spans="1:25" ht="24.95" customHeight="1" x14ac:dyDescent="0.2">
      <c r="A352" s="146"/>
      <c r="B352" s="143"/>
      <c r="C352" s="1">
        <v>16</v>
      </c>
      <c r="D352" s="4" t="s">
        <v>399</v>
      </c>
      <c r="E352" s="4">
        <v>69927193.281200007</v>
      </c>
      <c r="F352" s="4">
        <f t="shared" si="71"/>
        <v>-6627083.4100000001</v>
      </c>
      <c r="G352" s="4">
        <v>13884351.351</v>
      </c>
      <c r="H352" s="4">
        <v>4433062.3726000004</v>
      </c>
      <c r="I352" s="4">
        <v>1425617.3759000001</v>
      </c>
      <c r="J352" s="4">
        <v>221948.34570000001</v>
      </c>
      <c r="K352" s="4">
        <v>38666238.275399998</v>
      </c>
      <c r="L352" s="5">
        <f t="shared" si="62"/>
        <v>121931327.5918</v>
      </c>
      <c r="M352" s="7"/>
      <c r="N352" s="150"/>
      <c r="O352" s="143"/>
      <c r="P352" s="8">
        <v>21</v>
      </c>
      <c r="Q352" s="4" t="s">
        <v>750</v>
      </c>
      <c r="R352" s="4">
        <v>82386714.372799993</v>
      </c>
      <c r="S352" s="4">
        <f t="shared" si="69"/>
        <v>-6627083.4100000001</v>
      </c>
      <c r="T352" s="4">
        <v>16358243.9868</v>
      </c>
      <c r="U352" s="4">
        <v>5222938.6930999998</v>
      </c>
      <c r="V352" s="4">
        <v>1679631.7146999999</v>
      </c>
      <c r="W352" s="4">
        <v>261494.7648</v>
      </c>
      <c r="X352" s="4">
        <v>43579528.640500002</v>
      </c>
      <c r="Y352" s="5">
        <f t="shared" si="67"/>
        <v>142861468.76269999</v>
      </c>
    </row>
    <row r="353" spans="1:25" ht="24.95" customHeight="1" x14ac:dyDescent="0.2">
      <c r="A353" s="146"/>
      <c r="B353" s="143"/>
      <c r="C353" s="1">
        <v>17</v>
      </c>
      <c r="D353" s="4" t="s">
        <v>400</v>
      </c>
      <c r="E353" s="4">
        <v>73996225.976500005</v>
      </c>
      <c r="F353" s="4">
        <f t="shared" si="71"/>
        <v>-6627083.4100000001</v>
      </c>
      <c r="G353" s="4">
        <v>14692275.664100001</v>
      </c>
      <c r="H353" s="4">
        <v>4691020.3269999996</v>
      </c>
      <c r="I353" s="4">
        <v>1508573.4254999999</v>
      </c>
      <c r="J353" s="4">
        <v>234863.42249999999</v>
      </c>
      <c r="K353" s="4">
        <v>41625122.530900002</v>
      </c>
      <c r="L353" s="5">
        <f t="shared" si="62"/>
        <v>130120997.93650003</v>
      </c>
      <c r="M353" s="7"/>
      <c r="N353" s="150"/>
      <c r="O353" s="143"/>
      <c r="P353" s="8">
        <v>22</v>
      </c>
      <c r="Q353" s="4" t="s">
        <v>751</v>
      </c>
      <c r="R353" s="4">
        <v>79268820.883000001</v>
      </c>
      <c r="S353" s="4">
        <f t="shared" si="69"/>
        <v>-6627083.4100000001</v>
      </c>
      <c r="T353" s="4">
        <v>15739172.5404</v>
      </c>
      <c r="U353" s="4">
        <v>5025278.5888999999</v>
      </c>
      <c r="V353" s="4">
        <v>1616066.6991000001</v>
      </c>
      <c r="W353" s="4">
        <v>251598.5961</v>
      </c>
      <c r="X353" s="4">
        <v>42052180.431500003</v>
      </c>
      <c r="Y353" s="5">
        <f t="shared" si="67"/>
        <v>137326034.329</v>
      </c>
    </row>
    <row r="354" spans="1:25" ht="24.95" customHeight="1" x14ac:dyDescent="0.2">
      <c r="A354" s="146"/>
      <c r="B354" s="143"/>
      <c r="C354" s="1">
        <v>18</v>
      </c>
      <c r="D354" s="4" t="s">
        <v>401</v>
      </c>
      <c r="E354" s="4">
        <v>77176770.1127</v>
      </c>
      <c r="F354" s="4">
        <f t="shared" si="71"/>
        <v>-6627083.4100000001</v>
      </c>
      <c r="G354" s="4">
        <v>15323786.671499999</v>
      </c>
      <c r="H354" s="4">
        <v>4892652.1940000001</v>
      </c>
      <c r="I354" s="4">
        <v>1573415.7104</v>
      </c>
      <c r="J354" s="4">
        <v>244958.44390000001</v>
      </c>
      <c r="K354" s="4">
        <v>44274425.867700003</v>
      </c>
      <c r="L354" s="5">
        <f t="shared" si="62"/>
        <v>136858925.59020001</v>
      </c>
      <c r="M354" s="7"/>
      <c r="N354" s="151"/>
      <c r="O354" s="144"/>
      <c r="P354" s="8">
        <v>23</v>
      </c>
      <c r="Q354" s="4" t="s">
        <v>752</v>
      </c>
      <c r="R354" s="4">
        <v>74314502.130099997</v>
      </c>
      <c r="S354" s="4">
        <f>-6627083.41</f>
        <v>-6627083.4100000001</v>
      </c>
      <c r="T354" s="4">
        <v>14755470.792300001</v>
      </c>
      <c r="U354" s="4">
        <v>4711197.5710000005</v>
      </c>
      <c r="V354" s="4">
        <v>1515062.1747000001</v>
      </c>
      <c r="W354" s="4">
        <v>235873.62849999999</v>
      </c>
      <c r="X354" s="4">
        <v>37879499.0031</v>
      </c>
      <c r="Y354" s="5">
        <f t="shared" si="67"/>
        <v>126784521.8897</v>
      </c>
    </row>
    <row r="355" spans="1:25" ht="24.95" customHeight="1" x14ac:dyDescent="0.2">
      <c r="A355" s="146"/>
      <c r="B355" s="143"/>
      <c r="C355" s="1">
        <v>19</v>
      </c>
      <c r="D355" s="4" t="s">
        <v>402</v>
      </c>
      <c r="E355" s="4">
        <v>79734916.974299997</v>
      </c>
      <c r="F355" s="4">
        <f t="shared" si="71"/>
        <v>-6627083.4100000001</v>
      </c>
      <c r="G355" s="4">
        <v>15831717.966399999</v>
      </c>
      <c r="H355" s="4">
        <v>5054826.9369000001</v>
      </c>
      <c r="I355" s="4">
        <v>1625569.078</v>
      </c>
      <c r="J355" s="4">
        <v>253077.98130000001</v>
      </c>
      <c r="K355" s="4">
        <v>42632561.832999997</v>
      </c>
      <c r="L355" s="5">
        <f t="shared" si="62"/>
        <v>138505587.3599</v>
      </c>
      <c r="M355" s="7"/>
      <c r="N355" s="14"/>
      <c r="O355" s="147" t="s">
        <v>858</v>
      </c>
      <c r="P355" s="148"/>
      <c r="Q355" s="10"/>
      <c r="R355" s="10">
        <f>SUM(R332:R354)</f>
        <v>1963549245.7911999</v>
      </c>
      <c r="S355" s="10">
        <f t="shared" ref="S355:X355" si="72">SUM(S332:S354)</f>
        <v>-152422918.42999995</v>
      </c>
      <c r="T355" s="10">
        <f t="shared" si="72"/>
        <v>389871326.79410011</v>
      </c>
      <c r="U355" s="10">
        <f t="shared" si="72"/>
        <v>124479989.39779997</v>
      </c>
      <c r="V355" s="10">
        <f t="shared" si="72"/>
        <v>40031206.630399995</v>
      </c>
      <c r="W355" s="10">
        <f t="shared" si="72"/>
        <v>6232289.4187999992</v>
      </c>
      <c r="X355" s="10">
        <f t="shared" si="72"/>
        <v>964018586.20600009</v>
      </c>
      <c r="Y355" s="10">
        <f>SUM(Y332:Y354)</f>
        <v>3335759725.8083</v>
      </c>
    </row>
    <row r="356" spans="1:25" ht="24.95" customHeight="1" x14ac:dyDescent="0.2">
      <c r="A356" s="146"/>
      <c r="B356" s="143"/>
      <c r="C356" s="1">
        <v>20</v>
      </c>
      <c r="D356" s="4" t="s">
        <v>403</v>
      </c>
      <c r="E356" s="4">
        <v>80424359.710999995</v>
      </c>
      <c r="F356" s="4">
        <f t="shared" si="71"/>
        <v>-6627083.4100000001</v>
      </c>
      <c r="G356" s="4">
        <v>15968609.8499</v>
      </c>
      <c r="H356" s="4">
        <v>5098534.4347999999</v>
      </c>
      <c r="I356" s="4">
        <v>1639624.8622999999</v>
      </c>
      <c r="J356" s="4">
        <v>255266.26699999999</v>
      </c>
      <c r="K356" s="4">
        <v>43232667.107799999</v>
      </c>
      <c r="L356" s="5">
        <f t="shared" si="62"/>
        <v>139991978.82280001</v>
      </c>
      <c r="M356" s="7"/>
      <c r="N356" s="149">
        <v>34</v>
      </c>
      <c r="O356" s="142" t="s">
        <v>944</v>
      </c>
      <c r="P356" s="8">
        <v>1</v>
      </c>
      <c r="Q356" s="4" t="s">
        <v>753</v>
      </c>
      <c r="R356" s="4">
        <v>73762529.911500007</v>
      </c>
      <c r="S356" s="4">
        <f t="shared" ref="S356:S370" si="73">-6627083.41</f>
        <v>-6627083.4100000001</v>
      </c>
      <c r="T356" s="4">
        <v>14645874.284</v>
      </c>
      <c r="U356" s="4">
        <v>4676205.0714999996</v>
      </c>
      <c r="V356" s="4">
        <v>1503809.0248</v>
      </c>
      <c r="W356" s="4">
        <v>234121.67310000001</v>
      </c>
      <c r="X356" s="4">
        <v>34482571.6954</v>
      </c>
      <c r="Y356" s="5">
        <f t="shared" si="67"/>
        <v>122678028.25030001</v>
      </c>
    </row>
    <row r="357" spans="1:25" ht="24.95" customHeight="1" x14ac:dyDescent="0.2">
      <c r="A357" s="146"/>
      <c r="B357" s="143"/>
      <c r="C357" s="1">
        <v>21</v>
      </c>
      <c r="D357" s="4" t="s">
        <v>404</v>
      </c>
      <c r="E357" s="4">
        <v>75341499.082200006</v>
      </c>
      <c r="F357" s="4">
        <f t="shared" si="71"/>
        <v>-6627083.4100000001</v>
      </c>
      <c r="G357" s="4">
        <v>14959385.547800001</v>
      </c>
      <c r="H357" s="4">
        <v>4776304.4533000002</v>
      </c>
      <c r="I357" s="4">
        <v>1535999.7331999999</v>
      </c>
      <c r="J357" s="4">
        <v>239133.30850000001</v>
      </c>
      <c r="K357" s="4">
        <v>41617976.319899999</v>
      </c>
      <c r="L357" s="5">
        <f t="shared" si="62"/>
        <v>131843215.03490001</v>
      </c>
      <c r="M357" s="7"/>
      <c r="N357" s="150"/>
      <c r="O357" s="143"/>
      <c r="P357" s="8">
        <v>2</v>
      </c>
      <c r="Q357" s="4" t="s">
        <v>754</v>
      </c>
      <c r="R357" s="4">
        <v>126224675.3461</v>
      </c>
      <c r="S357" s="4">
        <f t="shared" si="73"/>
        <v>-6627083.4100000001</v>
      </c>
      <c r="T357" s="4">
        <v>25062463.677299999</v>
      </c>
      <c r="U357" s="4">
        <v>8002063.7538999999</v>
      </c>
      <c r="V357" s="4">
        <v>2573363.5515000001</v>
      </c>
      <c r="W357" s="4">
        <v>400636.09830000001</v>
      </c>
      <c r="X357" s="4">
        <v>45247235.7645</v>
      </c>
      <c r="Y357" s="5">
        <f t="shared" si="67"/>
        <v>200883354.7816</v>
      </c>
    </row>
    <row r="358" spans="1:25" ht="24.95" customHeight="1" x14ac:dyDescent="0.2">
      <c r="A358" s="146"/>
      <c r="B358" s="143"/>
      <c r="C358" s="1">
        <v>22</v>
      </c>
      <c r="D358" s="4" t="s">
        <v>405</v>
      </c>
      <c r="E358" s="4">
        <v>69107677.059100002</v>
      </c>
      <c r="F358" s="4">
        <f t="shared" si="71"/>
        <v>-6627083.4100000001</v>
      </c>
      <c r="G358" s="4">
        <v>13721632.8057</v>
      </c>
      <c r="H358" s="4">
        <v>4381108.8141000001</v>
      </c>
      <c r="I358" s="4">
        <v>1408909.7618</v>
      </c>
      <c r="J358" s="4">
        <v>219347.2078</v>
      </c>
      <c r="K358" s="4">
        <v>38707527.494599998</v>
      </c>
      <c r="L358" s="5">
        <f t="shared" si="62"/>
        <v>120919119.73310001</v>
      </c>
      <c r="M358" s="7"/>
      <c r="N358" s="150"/>
      <c r="O358" s="143"/>
      <c r="P358" s="8">
        <v>3</v>
      </c>
      <c r="Q358" s="4" t="s">
        <v>755</v>
      </c>
      <c r="R358" s="4">
        <v>86693133.391599998</v>
      </c>
      <c r="S358" s="4">
        <f t="shared" si="73"/>
        <v>-6627083.4100000001</v>
      </c>
      <c r="T358" s="4">
        <v>17213302.397100002</v>
      </c>
      <c r="U358" s="4">
        <v>5495945.8483999996</v>
      </c>
      <c r="V358" s="4">
        <v>1767427.399</v>
      </c>
      <c r="W358" s="4">
        <v>275163.3039</v>
      </c>
      <c r="X358" s="4">
        <v>38645901.292199999</v>
      </c>
      <c r="Y358" s="5">
        <f t="shared" si="67"/>
        <v>143463790.22220001</v>
      </c>
    </row>
    <row r="359" spans="1:25" ht="24.95" customHeight="1" x14ac:dyDescent="0.2">
      <c r="A359" s="146"/>
      <c r="B359" s="143"/>
      <c r="C359" s="1">
        <v>23</v>
      </c>
      <c r="D359" s="4" t="s">
        <v>406</v>
      </c>
      <c r="E359" s="4">
        <v>84810219.660999998</v>
      </c>
      <c r="F359" s="4">
        <f t="shared" si="71"/>
        <v>-6627083.4100000001</v>
      </c>
      <c r="G359" s="4">
        <v>16839441.605900001</v>
      </c>
      <c r="H359" s="4">
        <v>5376577.7796999998</v>
      </c>
      <c r="I359" s="4">
        <v>1729040.1221</v>
      </c>
      <c r="J359" s="4">
        <v>269186.951</v>
      </c>
      <c r="K359" s="4">
        <v>44318626.506099999</v>
      </c>
      <c r="L359" s="5">
        <f t="shared" si="62"/>
        <v>146716009.21579999</v>
      </c>
      <c r="M359" s="7"/>
      <c r="N359" s="150"/>
      <c r="O359" s="143"/>
      <c r="P359" s="8">
        <v>4</v>
      </c>
      <c r="Q359" s="4" t="s">
        <v>756</v>
      </c>
      <c r="R359" s="4">
        <v>103512119.72229999</v>
      </c>
      <c r="S359" s="4">
        <f t="shared" si="73"/>
        <v>-6627083.4100000001</v>
      </c>
      <c r="T359" s="4">
        <v>20552786.0031</v>
      </c>
      <c r="U359" s="4">
        <v>6562192.2105</v>
      </c>
      <c r="V359" s="4">
        <v>2110318.8842000002</v>
      </c>
      <c r="W359" s="4">
        <v>328546.63050000003</v>
      </c>
      <c r="X359" s="4">
        <v>34558445.046800002</v>
      </c>
      <c r="Y359" s="5">
        <f t="shared" si="67"/>
        <v>160997325.08740002</v>
      </c>
    </row>
    <row r="360" spans="1:25" ht="24.95" customHeight="1" x14ac:dyDescent="0.2">
      <c r="A360" s="146"/>
      <c r="B360" s="143"/>
      <c r="C360" s="1">
        <v>24</v>
      </c>
      <c r="D360" s="4" t="s">
        <v>407</v>
      </c>
      <c r="E360" s="4">
        <v>62717874.638800003</v>
      </c>
      <c r="F360" s="4">
        <f t="shared" si="71"/>
        <v>-6627083.4100000001</v>
      </c>
      <c r="G360" s="4">
        <v>12452909.470699999</v>
      </c>
      <c r="H360" s="4">
        <v>3976024.7352</v>
      </c>
      <c r="I360" s="4">
        <v>1278639.7919000001</v>
      </c>
      <c r="J360" s="4">
        <v>199066.02660000001</v>
      </c>
      <c r="K360" s="4">
        <v>34242910.112800002</v>
      </c>
      <c r="L360" s="5">
        <f t="shared" si="62"/>
        <v>108240341.366</v>
      </c>
      <c r="M360" s="7"/>
      <c r="N360" s="150"/>
      <c r="O360" s="143"/>
      <c r="P360" s="8">
        <v>5</v>
      </c>
      <c r="Q360" s="4" t="s">
        <v>757</v>
      </c>
      <c r="R360" s="4">
        <v>111828849.3096</v>
      </c>
      <c r="S360" s="4">
        <f t="shared" si="73"/>
        <v>-6627083.4100000001</v>
      </c>
      <c r="T360" s="4">
        <v>22204109.190299999</v>
      </c>
      <c r="U360" s="4">
        <v>7089434.6074000001</v>
      </c>
      <c r="V360" s="4">
        <v>2279873.4402000001</v>
      </c>
      <c r="W360" s="4">
        <v>354943.86290000001</v>
      </c>
      <c r="X360" s="4">
        <v>48406919.7267</v>
      </c>
      <c r="Y360" s="5">
        <f t="shared" si="67"/>
        <v>185537046.72710001</v>
      </c>
    </row>
    <row r="361" spans="1:25" ht="24.95" customHeight="1" x14ac:dyDescent="0.2">
      <c r="A361" s="146"/>
      <c r="B361" s="143"/>
      <c r="C361" s="1">
        <v>25</v>
      </c>
      <c r="D361" s="4" t="s">
        <v>408</v>
      </c>
      <c r="E361" s="4">
        <v>78718422.031200007</v>
      </c>
      <c r="F361" s="4">
        <f t="shared" si="71"/>
        <v>-6627083.4100000001</v>
      </c>
      <c r="G361" s="4">
        <v>15629888.431</v>
      </c>
      <c r="H361" s="4">
        <v>4990385.8335999995</v>
      </c>
      <c r="I361" s="4">
        <v>1604845.6257</v>
      </c>
      <c r="J361" s="4">
        <v>249851.63459999999</v>
      </c>
      <c r="K361" s="4">
        <v>38921472.700599998</v>
      </c>
      <c r="L361" s="5">
        <f t="shared" si="62"/>
        <v>133487782.8467</v>
      </c>
      <c r="M361" s="7"/>
      <c r="N361" s="150"/>
      <c r="O361" s="143"/>
      <c r="P361" s="8">
        <v>6</v>
      </c>
      <c r="Q361" s="4" t="s">
        <v>758</v>
      </c>
      <c r="R361" s="4">
        <v>77469488.043400005</v>
      </c>
      <c r="S361" s="4">
        <f t="shared" si="73"/>
        <v>-6627083.4100000001</v>
      </c>
      <c r="T361" s="4">
        <v>15381907.102299999</v>
      </c>
      <c r="U361" s="4">
        <v>4911209.1642000005</v>
      </c>
      <c r="V361" s="4">
        <v>1579383.3998</v>
      </c>
      <c r="W361" s="4">
        <v>245887.5282</v>
      </c>
      <c r="X361" s="4">
        <v>34229631.115800001</v>
      </c>
      <c r="Y361" s="5">
        <f t="shared" si="67"/>
        <v>127190422.94370002</v>
      </c>
    </row>
    <row r="362" spans="1:25" ht="24.95" customHeight="1" x14ac:dyDescent="0.2">
      <c r="A362" s="146"/>
      <c r="B362" s="143"/>
      <c r="C362" s="1">
        <v>26</v>
      </c>
      <c r="D362" s="4" t="s">
        <v>409</v>
      </c>
      <c r="E362" s="4">
        <v>71594005.874200001</v>
      </c>
      <c r="F362" s="4">
        <f t="shared" si="71"/>
        <v>-6627083.4100000001</v>
      </c>
      <c r="G362" s="4">
        <v>14215304.312100001</v>
      </c>
      <c r="H362" s="4">
        <v>4538730.6233000001</v>
      </c>
      <c r="I362" s="4">
        <v>1459598.9628000001</v>
      </c>
      <c r="J362" s="4">
        <v>227238.7954</v>
      </c>
      <c r="K362" s="4">
        <v>39001580.843699999</v>
      </c>
      <c r="L362" s="5">
        <f t="shared" si="62"/>
        <v>124409376.00150001</v>
      </c>
      <c r="M362" s="7"/>
      <c r="N362" s="150"/>
      <c r="O362" s="143"/>
      <c r="P362" s="8">
        <v>7</v>
      </c>
      <c r="Q362" s="4" t="s">
        <v>759</v>
      </c>
      <c r="R362" s="4">
        <v>74512330.879899994</v>
      </c>
      <c r="S362" s="4">
        <f t="shared" si="73"/>
        <v>-6627083.4100000001</v>
      </c>
      <c r="T362" s="4">
        <v>14794750.5594</v>
      </c>
      <c r="U362" s="4">
        <v>4723739.0037000002</v>
      </c>
      <c r="V362" s="4">
        <v>1519095.3425</v>
      </c>
      <c r="W362" s="4">
        <v>236501.53529999999</v>
      </c>
      <c r="X362" s="4">
        <v>39151782.451499999</v>
      </c>
      <c r="Y362" s="5">
        <f t="shared" si="67"/>
        <v>128311116.36230001</v>
      </c>
    </row>
    <row r="363" spans="1:25" ht="24.95" customHeight="1" x14ac:dyDescent="0.2">
      <c r="A363" s="146"/>
      <c r="B363" s="144"/>
      <c r="C363" s="1">
        <v>27</v>
      </c>
      <c r="D363" s="4" t="s">
        <v>410</v>
      </c>
      <c r="E363" s="4">
        <v>66340770.507600002</v>
      </c>
      <c r="F363" s="4">
        <f>-6627083.41</f>
        <v>-6627083.4100000001</v>
      </c>
      <c r="G363" s="4">
        <v>13172251.3575</v>
      </c>
      <c r="H363" s="4">
        <v>4205699.6671000002</v>
      </c>
      <c r="I363" s="4">
        <v>1352500.3755000001</v>
      </c>
      <c r="J363" s="4">
        <v>210565.06880000001</v>
      </c>
      <c r="K363" s="4">
        <v>35825663.513300002</v>
      </c>
      <c r="L363" s="5">
        <f t="shared" si="62"/>
        <v>114480367.07979999</v>
      </c>
      <c r="M363" s="7"/>
      <c r="N363" s="150"/>
      <c r="O363" s="143"/>
      <c r="P363" s="8">
        <v>8</v>
      </c>
      <c r="Q363" s="4" t="s">
        <v>760</v>
      </c>
      <c r="R363" s="4">
        <v>115653327.75</v>
      </c>
      <c r="S363" s="4">
        <f t="shared" si="73"/>
        <v>-6627083.4100000001</v>
      </c>
      <c r="T363" s="4">
        <v>22963476.182</v>
      </c>
      <c r="U363" s="4">
        <v>7331888.9469999997</v>
      </c>
      <c r="V363" s="4">
        <v>2357843.7212999999</v>
      </c>
      <c r="W363" s="4">
        <v>367082.72649999999</v>
      </c>
      <c r="X363" s="4">
        <v>44092284.551299997</v>
      </c>
      <c r="Y363" s="5">
        <f t="shared" si="67"/>
        <v>186138820.46810001</v>
      </c>
    </row>
    <row r="364" spans="1:25" ht="24.95" customHeight="1" x14ac:dyDescent="0.2">
      <c r="A364" s="1"/>
      <c r="B364" s="147" t="s">
        <v>842</v>
      </c>
      <c r="C364" s="148"/>
      <c r="D364" s="10"/>
      <c r="E364" s="10">
        <f>SUM(E337:E363)</f>
        <v>2074407303.6838996</v>
      </c>
      <c r="F364" s="10">
        <f t="shared" ref="F364:L364" si="74">SUM(F337:F363)</f>
        <v>-178931252.06999993</v>
      </c>
      <c r="G364" s="10">
        <f t="shared" si="74"/>
        <v>411882681.08470005</v>
      </c>
      <c r="H364" s="10">
        <f t="shared" si="74"/>
        <v>131507880.29520002</v>
      </c>
      <c r="I364" s="10">
        <f t="shared" si="74"/>
        <v>42291288.383600011</v>
      </c>
      <c r="J364" s="10">
        <f t="shared" si="74"/>
        <v>6584151.9974000007</v>
      </c>
      <c r="K364" s="10">
        <f t="shared" si="74"/>
        <v>1122847048.329</v>
      </c>
      <c r="L364" s="10">
        <f t="shared" si="74"/>
        <v>3610589101.7038002</v>
      </c>
      <c r="M364" s="7"/>
      <c r="N364" s="150"/>
      <c r="O364" s="143"/>
      <c r="P364" s="8">
        <v>9</v>
      </c>
      <c r="Q364" s="4" t="s">
        <v>761</v>
      </c>
      <c r="R364" s="4">
        <v>82326581.003299996</v>
      </c>
      <c r="S364" s="4">
        <f t="shared" si="73"/>
        <v>-6627083.4100000001</v>
      </c>
      <c r="T364" s="4">
        <v>16346304.2422</v>
      </c>
      <c r="U364" s="4">
        <v>5219126.5141000003</v>
      </c>
      <c r="V364" s="4">
        <v>1678405.7657000001</v>
      </c>
      <c r="W364" s="4">
        <v>261303.902</v>
      </c>
      <c r="X364" s="4">
        <v>34889288.148900002</v>
      </c>
      <c r="Y364" s="5">
        <f t="shared" si="67"/>
        <v>134093926.1662</v>
      </c>
    </row>
    <row r="365" spans="1:25" ht="24.95" customHeight="1" x14ac:dyDescent="0.2">
      <c r="A365" s="146">
        <v>18</v>
      </c>
      <c r="B365" s="142" t="s">
        <v>932</v>
      </c>
      <c r="C365" s="1">
        <v>1</v>
      </c>
      <c r="D365" s="4" t="s">
        <v>411</v>
      </c>
      <c r="E365" s="4">
        <v>124209048.5387</v>
      </c>
      <c r="F365" s="4">
        <f t="shared" ref="F365:F386" si="75">-6627083.41</f>
        <v>-6627083.4100000001</v>
      </c>
      <c r="G365" s="4">
        <v>24662252.122000001</v>
      </c>
      <c r="H365" s="4">
        <v>7874282.2867000001</v>
      </c>
      <c r="I365" s="4">
        <v>2532270.6309000002</v>
      </c>
      <c r="J365" s="4">
        <v>394238.51510000002</v>
      </c>
      <c r="K365" s="4">
        <v>49830064.351800002</v>
      </c>
      <c r="L365" s="5">
        <f t="shared" si="62"/>
        <v>202875073.0352</v>
      </c>
      <c r="M365" s="7"/>
      <c r="N365" s="150"/>
      <c r="O365" s="143"/>
      <c r="P365" s="8">
        <v>10</v>
      </c>
      <c r="Q365" s="4" t="s">
        <v>762</v>
      </c>
      <c r="R365" s="4">
        <v>76011944.145199999</v>
      </c>
      <c r="S365" s="4">
        <f t="shared" si="73"/>
        <v>-6627083.4100000001</v>
      </c>
      <c r="T365" s="4">
        <v>15092505.3597</v>
      </c>
      <c r="U365" s="4">
        <v>4818807.5861</v>
      </c>
      <c r="V365" s="4">
        <v>1549668.2087000001</v>
      </c>
      <c r="W365" s="4">
        <v>241261.29569999999</v>
      </c>
      <c r="X365" s="4">
        <v>35335617.549900003</v>
      </c>
      <c r="Y365" s="5">
        <f t="shared" si="67"/>
        <v>126422720.7353</v>
      </c>
    </row>
    <row r="366" spans="1:25" ht="24.95" customHeight="1" x14ac:dyDescent="0.2">
      <c r="A366" s="146"/>
      <c r="B366" s="143"/>
      <c r="C366" s="1">
        <v>2</v>
      </c>
      <c r="D366" s="4" t="s">
        <v>412</v>
      </c>
      <c r="E366" s="4">
        <v>126299032.1568</v>
      </c>
      <c r="F366" s="4">
        <f t="shared" si="75"/>
        <v>-6627083.4100000001</v>
      </c>
      <c r="G366" s="4">
        <v>25077227.548700001</v>
      </c>
      <c r="H366" s="4">
        <v>8006777.6337000001</v>
      </c>
      <c r="I366" s="4">
        <v>2574879.4761999999</v>
      </c>
      <c r="J366" s="4">
        <v>400872.10619999998</v>
      </c>
      <c r="K366" s="4">
        <v>60054174.904399998</v>
      </c>
      <c r="L366" s="5">
        <f t="shared" si="62"/>
        <v>215785880.41600004</v>
      </c>
      <c r="M366" s="7"/>
      <c r="N366" s="150"/>
      <c r="O366" s="143"/>
      <c r="P366" s="8">
        <v>11</v>
      </c>
      <c r="Q366" s="4" t="s">
        <v>763</v>
      </c>
      <c r="R366" s="4">
        <v>113433994.28569999</v>
      </c>
      <c r="S366" s="4">
        <f t="shared" si="73"/>
        <v>-6627083.4100000001</v>
      </c>
      <c r="T366" s="4">
        <v>22522817.7753</v>
      </c>
      <c r="U366" s="4">
        <v>7191193.4148000004</v>
      </c>
      <c r="V366" s="4">
        <v>2312597.7990999999</v>
      </c>
      <c r="W366" s="4">
        <v>360038.58010000002</v>
      </c>
      <c r="X366" s="4">
        <v>46614897.0361</v>
      </c>
      <c r="Y366" s="5">
        <f t="shared" si="67"/>
        <v>185808455.48109999</v>
      </c>
    </row>
    <row r="367" spans="1:25" ht="24.95" customHeight="1" x14ac:dyDescent="0.2">
      <c r="A367" s="146"/>
      <c r="B367" s="143"/>
      <c r="C367" s="1">
        <v>3</v>
      </c>
      <c r="D367" s="4" t="s">
        <v>413</v>
      </c>
      <c r="E367" s="4">
        <v>104522535.0896</v>
      </c>
      <c r="F367" s="4">
        <f t="shared" si="75"/>
        <v>-6627083.4100000001</v>
      </c>
      <c r="G367" s="4">
        <v>20753408.412099998</v>
      </c>
      <c r="H367" s="4">
        <v>6626247.8965999996</v>
      </c>
      <c r="I367" s="4">
        <v>2130918.3911000001</v>
      </c>
      <c r="J367" s="4">
        <v>331753.68070000003</v>
      </c>
      <c r="K367" s="4">
        <v>52835354.866400003</v>
      </c>
      <c r="L367" s="5">
        <f t="shared" si="62"/>
        <v>180573134.92650002</v>
      </c>
      <c r="M367" s="7"/>
      <c r="N367" s="150"/>
      <c r="O367" s="143"/>
      <c r="P367" s="8">
        <v>12</v>
      </c>
      <c r="Q367" s="4" t="s">
        <v>764</v>
      </c>
      <c r="R367" s="4">
        <v>89786673.768800005</v>
      </c>
      <c r="S367" s="4">
        <f t="shared" si="73"/>
        <v>-6627083.4100000001</v>
      </c>
      <c r="T367" s="4">
        <v>17827538.425999999</v>
      </c>
      <c r="U367" s="4">
        <v>5692062.0773</v>
      </c>
      <c r="V367" s="4">
        <v>1830495.9236000001</v>
      </c>
      <c r="W367" s="4">
        <v>284982.17609999998</v>
      </c>
      <c r="X367" s="4">
        <v>38755123.628300004</v>
      </c>
      <c r="Y367" s="5">
        <f t="shared" si="67"/>
        <v>147549792.59010002</v>
      </c>
    </row>
    <row r="368" spans="1:25" ht="24.95" customHeight="1" x14ac:dyDescent="0.2">
      <c r="A368" s="146"/>
      <c r="B368" s="143"/>
      <c r="C368" s="1">
        <v>4</v>
      </c>
      <c r="D368" s="4" t="s">
        <v>866</v>
      </c>
      <c r="E368" s="4">
        <v>80480856.712500006</v>
      </c>
      <c r="F368" s="4">
        <f t="shared" si="75"/>
        <v>-6627083.4100000001</v>
      </c>
      <c r="G368" s="4">
        <v>15979827.5777</v>
      </c>
      <c r="H368" s="4">
        <v>5102116.0848000003</v>
      </c>
      <c r="I368" s="4">
        <v>1640776.6761</v>
      </c>
      <c r="J368" s="4">
        <v>255445.58799999999</v>
      </c>
      <c r="K368" s="4">
        <v>37346692.423500001</v>
      </c>
      <c r="L368" s="5">
        <f t="shared" si="62"/>
        <v>134178631.65260002</v>
      </c>
      <c r="M368" s="7"/>
      <c r="N368" s="150"/>
      <c r="O368" s="143"/>
      <c r="P368" s="8">
        <v>13</v>
      </c>
      <c r="Q368" s="4" t="s">
        <v>765</v>
      </c>
      <c r="R368" s="4">
        <v>77170448.210899994</v>
      </c>
      <c r="S368" s="4">
        <f t="shared" si="73"/>
        <v>-6627083.4100000001</v>
      </c>
      <c r="T368" s="4">
        <v>15322531.4301</v>
      </c>
      <c r="U368" s="4">
        <v>4892251.4145</v>
      </c>
      <c r="V368" s="4">
        <v>1573286.8247</v>
      </c>
      <c r="W368" s="4">
        <v>244938.37820000001</v>
      </c>
      <c r="X368" s="4">
        <v>36718982.840700001</v>
      </c>
      <c r="Y368" s="5">
        <f t="shared" si="67"/>
        <v>129295355.68909998</v>
      </c>
    </row>
    <row r="369" spans="1:25" ht="24.95" customHeight="1" x14ac:dyDescent="0.2">
      <c r="A369" s="146"/>
      <c r="B369" s="143"/>
      <c r="C369" s="1">
        <v>5</v>
      </c>
      <c r="D369" s="4" t="s">
        <v>414</v>
      </c>
      <c r="E369" s="4">
        <v>132306895.24250001</v>
      </c>
      <c r="F369" s="4">
        <f t="shared" si="75"/>
        <v>-6627083.4100000001</v>
      </c>
      <c r="G369" s="4">
        <v>26270115.151299998</v>
      </c>
      <c r="H369" s="4">
        <v>8387648.5157000003</v>
      </c>
      <c r="I369" s="4">
        <v>2697362.7850000001</v>
      </c>
      <c r="J369" s="4">
        <v>419941.01500000001</v>
      </c>
      <c r="K369" s="4">
        <v>65522261.471000001</v>
      </c>
      <c r="L369" s="5">
        <f t="shared" ref="L369:L413" si="76">SUM(E369:K369)</f>
        <v>228977140.7705</v>
      </c>
      <c r="M369" s="7"/>
      <c r="N369" s="150"/>
      <c r="O369" s="143"/>
      <c r="P369" s="8">
        <v>14</v>
      </c>
      <c r="Q369" s="4" t="s">
        <v>766</v>
      </c>
      <c r="R369" s="4">
        <v>110535707.1099</v>
      </c>
      <c r="S369" s="4">
        <f t="shared" si="73"/>
        <v>-6627083.4100000001</v>
      </c>
      <c r="T369" s="4">
        <v>21947350.127</v>
      </c>
      <c r="U369" s="4">
        <v>7007455.3406999996</v>
      </c>
      <c r="V369" s="4">
        <v>2253509.9339999999</v>
      </c>
      <c r="W369" s="4">
        <v>350839.44</v>
      </c>
      <c r="X369" s="4">
        <v>48124335.605099998</v>
      </c>
      <c r="Y369" s="5">
        <f t="shared" si="67"/>
        <v>183592114.14669999</v>
      </c>
    </row>
    <row r="370" spans="1:25" ht="24.95" customHeight="1" x14ac:dyDescent="0.2">
      <c r="A370" s="146"/>
      <c r="B370" s="143"/>
      <c r="C370" s="1">
        <v>6</v>
      </c>
      <c r="D370" s="4" t="s">
        <v>415</v>
      </c>
      <c r="E370" s="4">
        <v>88633685.070199996</v>
      </c>
      <c r="F370" s="4">
        <f t="shared" si="75"/>
        <v>-6627083.4100000001</v>
      </c>
      <c r="G370" s="4">
        <v>17598607.455899999</v>
      </c>
      <c r="H370" s="4">
        <v>5618967.8978000004</v>
      </c>
      <c r="I370" s="4">
        <v>1806989.7504</v>
      </c>
      <c r="J370" s="4">
        <v>281322.5993</v>
      </c>
      <c r="K370" s="4">
        <v>44674470.123199999</v>
      </c>
      <c r="L370" s="5">
        <f t="shared" si="76"/>
        <v>151986959.48680001</v>
      </c>
      <c r="M370" s="7"/>
      <c r="N370" s="150"/>
      <c r="O370" s="143"/>
      <c r="P370" s="8">
        <v>15</v>
      </c>
      <c r="Q370" s="4" t="s">
        <v>767</v>
      </c>
      <c r="R370" s="4">
        <v>73275589.792899996</v>
      </c>
      <c r="S370" s="4">
        <f t="shared" si="73"/>
        <v>-6627083.4100000001</v>
      </c>
      <c r="T370" s="4">
        <v>14549190.184800001</v>
      </c>
      <c r="U370" s="4">
        <v>4645335.3080000002</v>
      </c>
      <c r="V370" s="4">
        <v>1493881.6952</v>
      </c>
      <c r="W370" s="4">
        <v>232576.12909999999</v>
      </c>
      <c r="X370" s="4">
        <v>34702163.290399998</v>
      </c>
      <c r="Y370" s="5">
        <f t="shared" si="67"/>
        <v>122271652.99039999</v>
      </c>
    </row>
    <row r="371" spans="1:25" ht="24.95" customHeight="1" x14ac:dyDescent="0.2">
      <c r="A371" s="146"/>
      <c r="B371" s="143"/>
      <c r="C371" s="1">
        <v>7</v>
      </c>
      <c r="D371" s="4" t="s">
        <v>416</v>
      </c>
      <c r="E371" s="4">
        <v>77288399.049799994</v>
      </c>
      <c r="F371" s="4">
        <f t="shared" si="75"/>
        <v>-6627083.4100000001</v>
      </c>
      <c r="G371" s="4">
        <v>15345951.087200001</v>
      </c>
      <c r="H371" s="4">
        <v>4899728.9550999999</v>
      </c>
      <c r="I371" s="4">
        <v>1575691.5082</v>
      </c>
      <c r="J371" s="4">
        <v>245312.75320000001</v>
      </c>
      <c r="K371" s="4">
        <v>41273491.258500002</v>
      </c>
      <c r="L371" s="5">
        <f t="shared" si="76"/>
        <v>134001491.20199999</v>
      </c>
      <c r="M371" s="7"/>
      <c r="N371" s="151"/>
      <c r="O371" s="144"/>
      <c r="P371" s="8">
        <v>16</v>
      </c>
      <c r="Q371" s="4" t="s">
        <v>768</v>
      </c>
      <c r="R371" s="4">
        <v>79489336.223800004</v>
      </c>
      <c r="S371" s="4">
        <f>-6627083.41</f>
        <v>-6627083.4100000001</v>
      </c>
      <c r="T371" s="4">
        <v>15782956.8298</v>
      </c>
      <c r="U371" s="4">
        <v>5039258.2471000003</v>
      </c>
      <c r="V371" s="4">
        <v>1620562.3822000001</v>
      </c>
      <c r="W371" s="4">
        <v>252298.51</v>
      </c>
      <c r="X371" s="4">
        <v>38050560.158100002</v>
      </c>
      <c r="Y371" s="5">
        <f t="shared" si="67"/>
        <v>133607888.94100001</v>
      </c>
    </row>
    <row r="372" spans="1:25" ht="24.95" customHeight="1" x14ac:dyDescent="0.2">
      <c r="A372" s="146"/>
      <c r="B372" s="143"/>
      <c r="C372" s="1">
        <v>8</v>
      </c>
      <c r="D372" s="4" t="s">
        <v>417</v>
      </c>
      <c r="E372" s="4">
        <v>102981724.2282</v>
      </c>
      <c r="F372" s="4">
        <f t="shared" si="75"/>
        <v>-6627083.4100000001</v>
      </c>
      <c r="G372" s="4">
        <v>20447473.648200002</v>
      </c>
      <c r="H372" s="4">
        <v>6528567.5761000002</v>
      </c>
      <c r="I372" s="4">
        <v>2099505.6225999999</v>
      </c>
      <c r="J372" s="4">
        <v>326863.15950000001</v>
      </c>
      <c r="K372" s="4">
        <v>52156729.495399997</v>
      </c>
      <c r="L372" s="5">
        <f t="shared" si="76"/>
        <v>177913780.32000002</v>
      </c>
      <c r="M372" s="7"/>
      <c r="N372" s="14"/>
      <c r="O372" s="147" t="s">
        <v>859</v>
      </c>
      <c r="P372" s="148"/>
      <c r="Q372" s="10"/>
      <c r="R372" s="10">
        <f>SUM(R356:R371)</f>
        <v>1471686728.8949001</v>
      </c>
      <c r="S372" s="10">
        <f t="shared" ref="S372:Y372" si="77">SUM(S356:S371)</f>
        <v>-106033334.55999997</v>
      </c>
      <c r="T372" s="10">
        <f t="shared" si="77"/>
        <v>292209863.77039999</v>
      </c>
      <c r="U372" s="10">
        <f t="shared" si="77"/>
        <v>93298168.509199992</v>
      </c>
      <c r="V372" s="10">
        <f t="shared" si="77"/>
        <v>30003523.296500001</v>
      </c>
      <c r="W372" s="10">
        <f t="shared" si="77"/>
        <v>4671121.7698999988</v>
      </c>
      <c r="X372" s="10">
        <f t="shared" si="77"/>
        <v>632005739.90170002</v>
      </c>
      <c r="Y372" s="10">
        <f t="shared" si="77"/>
        <v>2417841811.5826001</v>
      </c>
    </row>
    <row r="373" spans="1:25" ht="24.95" customHeight="1" x14ac:dyDescent="0.2">
      <c r="A373" s="146"/>
      <c r="B373" s="143"/>
      <c r="C373" s="1">
        <v>9</v>
      </c>
      <c r="D373" s="4" t="s">
        <v>418</v>
      </c>
      <c r="E373" s="4">
        <v>113599554.21709999</v>
      </c>
      <c r="F373" s="4">
        <f t="shared" si="75"/>
        <v>-6627083.4100000001</v>
      </c>
      <c r="G373" s="4">
        <v>22555690.426800001</v>
      </c>
      <c r="H373" s="4">
        <v>7201689.1529000001</v>
      </c>
      <c r="I373" s="4">
        <v>2315973.0970999999</v>
      </c>
      <c r="J373" s="4">
        <v>360564.06589999999</v>
      </c>
      <c r="K373" s="4">
        <v>49116413.724299997</v>
      </c>
      <c r="L373" s="5">
        <f t="shared" si="76"/>
        <v>188522801.27409998</v>
      </c>
      <c r="M373" s="7"/>
      <c r="N373" s="149">
        <v>35</v>
      </c>
      <c r="O373" s="142" t="s">
        <v>945</v>
      </c>
      <c r="P373" s="8">
        <v>1</v>
      </c>
      <c r="Q373" s="4" t="s">
        <v>769</v>
      </c>
      <c r="R373" s="4">
        <v>82147502.076000005</v>
      </c>
      <c r="S373" s="4">
        <f t="shared" ref="S373:S388" si="78">-6627083.41</f>
        <v>-6627083.4100000001</v>
      </c>
      <c r="T373" s="4">
        <v>16310747.3346</v>
      </c>
      <c r="U373" s="4">
        <v>5207773.7339000003</v>
      </c>
      <c r="V373" s="4">
        <v>1674754.8537000001</v>
      </c>
      <c r="W373" s="4">
        <v>260735.50690000001</v>
      </c>
      <c r="X373" s="4">
        <v>40204117.4811</v>
      </c>
      <c r="Y373" s="5">
        <f t="shared" si="67"/>
        <v>139178547.57620001</v>
      </c>
    </row>
    <row r="374" spans="1:25" ht="24.95" customHeight="1" x14ac:dyDescent="0.2">
      <c r="A374" s="146"/>
      <c r="B374" s="143"/>
      <c r="C374" s="1">
        <v>10</v>
      </c>
      <c r="D374" s="4" t="s">
        <v>419</v>
      </c>
      <c r="E374" s="4">
        <v>107317600.2914</v>
      </c>
      <c r="F374" s="4">
        <f t="shared" si="75"/>
        <v>-6627083.4100000001</v>
      </c>
      <c r="G374" s="4">
        <v>21308380.884100001</v>
      </c>
      <c r="H374" s="4">
        <v>6803442.1723999996</v>
      </c>
      <c r="I374" s="4">
        <v>2187901.8525</v>
      </c>
      <c r="J374" s="4">
        <v>340625.19500000001</v>
      </c>
      <c r="K374" s="4">
        <v>59122873.628200002</v>
      </c>
      <c r="L374" s="5">
        <f t="shared" si="76"/>
        <v>190453740.61360002</v>
      </c>
      <c r="M374" s="7"/>
      <c r="N374" s="150"/>
      <c r="O374" s="143"/>
      <c r="P374" s="8">
        <v>2</v>
      </c>
      <c r="Q374" s="4" t="s">
        <v>770</v>
      </c>
      <c r="R374" s="4">
        <v>90904343.922600001</v>
      </c>
      <c r="S374" s="4">
        <f t="shared" si="78"/>
        <v>-6627083.4100000001</v>
      </c>
      <c r="T374" s="4">
        <v>18049456.743900001</v>
      </c>
      <c r="U374" s="4">
        <v>5762917.2235000003</v>
      </c>
      <c r="V374" s="4">
        <v>1853282.0519000001</v>
      </c>
      <c r="W374" s="4">
        <v>288529.65210000001</v>
      </c>
      <c r="X374" s="4">
        <v>37499320.728</v>
      </c>
      <c r="Y374" s="5">
        <f t="shared" si="67"/>
        <v>147730766.912</v>
      </c>
    </row>
    <row r="375" spans="1:25" ht="24.95" customHeight="1" x14ac:dyDescent="0.2">
      <c r="A375" s="146"/>
      <c r="B375" s="143"/>
      <c r="C375" s="1">
        <v>11</v>
      </c>
      <c r="D375" s="4" t="s">
        <v>420</v>
      </c>
      <c r="E375" s="4">
        <v>114578325.7808</v>
      </c>
      <c r="F375" s="4">
        <f t="shared" si="75"/>
        <v>-6627083.4100000001</v>
      </c>
      <c r="G375" s="4">
        <v>22750029.819600001</v>
      </c>
      <c r="H375" s="4">
        <v>7263738.7674000002</v>
      </c>
      <c r="I375" s="4">
        <v>2335927.4764999999</v>
      </c>
      <c r="J375" s="4">
        <v>363670.679</v>
      </c>
      <c r="K375" s="4">
        <v>63066170.505900003</v>
      </c>
      <c r="L375" s="5">
        <f t="shared" si="76"/>
        <v>203730779.61919999</v>
      </c>
      <c r="M375" s="7"/>
      <c r="N375" s="150"/>
      <c r="O375" s="143"/>
      <c r="P375" s="8">
        <v>3</v>
      </c>
      <c r="Q375" s="4" t="s">
        <v>771</v>
      </c>
      <c r="R375" s="4">
        <v>76113289.324599996</v>
      </c>
      <c r="S375" s="4">
        <f t="shared" si="78"/>
        <v>-6627083.4100000001</v>
      </c>
      <c r="T375" s="4">
        <v>15112627.8902</v>
      </c>
      <c r="U375" s="4">
        <v>4825232.4042999996</v>
      </c>
      <c r="V375" s="4">
        <v>1551734.3498</v>
      </c>
      <c r="W375" s="4">
        <v>241582.9645</v>
      </c>
      <c r="X375" s="4">
        <v>35636894.625299998</v>
      </c>
      <c r="Y375" s="5">
        <f t="shared" si="67"/>
        <v>126854278.1487</v>
      </c>
    </row>
    <row r="376" spans="1:25" ht="24.95" customHeight="1" x14ac:dyDescent="0.2">
      <c r="A376" s="146"/>
      <c r="B376" s="143"/>
      <c r="C376" s="1">
        <v>12</v>
      </c>
      <c r="D376" s="4" t="s">
        <v>421</v>
      </c>
      <c r="E376" s="4">
        <v>99015617.5308</v>
      </c>
      <c r="F376" s="4">
        <f t="shared" si="75"/>
        <v>-6627083.4100000001</v>
      </c>
      <c r="G376" s="4">
        <v>19659985.744100001</v>
      </c>
      <c r="H376" s="4">
        <v>6277134.6564999996</v>
      </c>
      <c r="I376" s="4">
        <v>2018647.9424999999</v>
      </c>
      <c r="J376" s="4">
        <v>314274.76890000002</v>
      </c>
      <c r="K376" s="4">
        <v>48822536.824900001</v>
      </c>
      <c r="L376" s="5">
        <f t="shared" si="76"/>
        <v>169481114.05770001</v>
      </c>
      <c r="M376" s="7"/>
      <c r="N376" s="150"/>
      <c r="O376" s="143"/>
      <c r="P376" s="8">
        <v>4</v>
      </c>
      <c r="Q376" s="4" t="s">
        <v>772</v>
      </c>
      <c r="R376" s="4">
        <v>85219134.545100003</v>
      </c>
      <c r="S376" s="4">
        <f t="shared" si="78"/>
        <v>-6627083.4100000001</v>
      </c>
      <c r="T376" s="4">
        <v>16920633.452199999</v>
      </c>
      <c r="U376" s="4">
        <v>5402501.1021999996</v>
      </c>
      <c r="V376" s="4">
        <v>1737376.7381</v>
      </c>
      <c r="W376" s="4">
        <v>270484.84350000002</v>
      </c>
      <c r="X376" s="4">
        <v>39949412.404899999</v>
      </c>
      <c r="Y376" s="5">
        <f t="shared" si="67"/>
        <v>142872459.676</v>
      </c>
    </row>
    <row r="377" spans="1:25" ht="24.95" customHeight="1" x14ac:dyDescent="0.2">
      <c r="A377" s="146"/>
      <c r="B377" s="143"/>
      <c r="C377" s="1">
        <v>13</v>
      </c>
      <c r="D377" s="4" t="s">
        <v>422</v>
      </c>
      <c r="E377" s="4">
        <v>85783932.619200006</v>
      </c>
      <c r="F377" s="4">
        <f t="shared" si="75"/>
        <v>-6627083.4100000001</v>
      </c>
      <c r="G377" s="4">
        <v>17032776.590399999</v>
      </c>
      <c r="H377" s="4">
        <v>5438306.7018999998</v>
      </c>
      <c r="I377" s="4">
        <v>1748891.3709</v>
      </c>
      <c r="J377" s="4">
        <v>272277.50799999997</v>
      </c>
      <c r="K377" s="4">
        <v>47202376.0977</v>
      </c>
      <c r="L377" s="5">
        <f t="shared" si="76"/>
        <v>150851477.4781</v>
      </c>
      <c r="M377" s="7"/>
      <c r="N377" s="150"/>
      <c r="O377" s="143"/>
      <c r="P377" s="8">
        <v>5</v>
      </c>
      <c r="Q377" s="4" t="s">
        <v>773</v>
      </c>
      <c r="R377" s="4">
        <v>119526355.5</v>
      </c>
      <c r="S377" s="4">
        <f t="shared" si="78"/>
        <v>-6627083.4100000001</v>
      </c>
      <c r="T377" s="4">
        <v>23732482.852400001</v>
      </c>
      <c r="U377" s="4">
        <v>7577421.0894999998</v>
      </c>
      <c r="V377" s="4">
        <v>2436803.7853000001</v>
      </c>
      <c r="W377" s="4">
        <v>379375.68530000001</v>
      </c>
      <c r="X377" s="4">
        <v>54406373.718099996</v>
      </c>
      <c r="Y377" s="5">
        <f t="shared" si="67"/>
        <v>201431729.22060001</v>
      </c>
    </row>
    <row r="378" spans="1:25" ht="24.95" customHeight="1" x14ac:dyDescent="0.2">
      <c r="A378" s="146"/>
      <c r="B378" s="143"/>
      <c r="C378" s="1">
        <v>14</v>
      </c>
      <c r="D378" s="4" t="s">
        <v>423</v>
      </c>
      <c r="E378" s="4">
        <v>88329293.670699999</v>
      </c>
      <c r="F378" s="4">
        <f t="shared" si="75"/>
        <v>-6627083.4100000001</v>
      </c>
      <c r="G378" s="4">
        <v>17538169.206599999</v>
      </c>
      <c r="H378" s="4">
        <v>5599670.8832999999</v>
      </c>
      <c r="I378" s="4">
        <v>1800784.0719999999</v>
      </c>
      <c r="J378" s="4">
        <v>280356.46340000001</v>
      </c>
      <c r="K378" s="4">
        <v>42564308.705600001</v>
      </c>
      <c r="L378" s="5">
        <f t="shared" si="76"/>
        <v>149485499.5916</v>
      </c>
      <c r="M378" s="7"/>
      <c r="N378" s="150"/>
      <c r="O378" s="143"/>
      <c r="P378" s="8">
        <v>6</v>
      </c>
      <c r="Q378" s="4" t="s">
        <v>774</v>
      </c>
      <c r="R378" s="4">
        <v>99056477.725299999</v>
      </c>
      <c r="S378" s="4">
        <f t="shared" si="78"/>
        <v>-6627083.4100000001</v>
      </c>
      <c r="T378" s="4">
        <v>19668098.7152</v>
      </c>
      <c r="U378" s="4">
        <v>6279725.0048000002</v>
      </c>
      <c r="V378" s="4">
        <v>2019480.9661000001</v>
      </c>
      <c r="W378" s="4">
        <v>314404.45880000002</v>
      </c>
      <c r="X378" s="4">
        <v>41749198.8803</v>
      </c>
      <c r="Y378" s="5">
        <f t="shared" si="67"/>
        <v>162460302.3405</v>
      </c>
    </row>
    <row r="379" spans="1:25" ht="24.95" customHeight="1" x14ac:dyDescent="0.2">
      <c r="A379" s="146"/>
      <c r="B379" s="143"/>
      <c r="C379" s="1">
        <v>15</v>
      </c>
      <c r="D379" s="4" t="s">
        <v>424</v>
      </c>
      <c r="E379" s="4">
        <v>102249804.3237</v>
      </c>
      <c r="F379" s="4">
        <f t="shared" si="75"/>
        <v>-6627083.4100000001</v>
      </c>
      <c r="G379" s="4">
        <v>20302147.7366</v>
      </c>
      <c r="H379" s="4">
        <v>6482167.2210999997</v>
      </c>
      <c r="I379" s="4">
        <v>2084583.8492000001</v>
      </c>
      <c r="J379" s="4">
        <v>324540.05160000001</v>
      </c>
      <c r="K379" s="4">
        <v>52448753.673500001</v>
      </c>
      <c r="L379" s="5">
        <f t="shared" si="76"/>
        <v>177264913.44569999</v>
      </c>
      <c r="M379" s="7"/>
      <c r="N379" s="150"/>
      <c r="O379" s="143"/>
      <c r="P379" s="8">
        <v>7</v>
      </c>
      <c r="Q379" s="4" t="s">
        <v>775</v>
      </c>
      <c r="R379" s="4">
        <v>91198344.915299997</v>
      </c>
      <c r="S379" s="4">
        <f t="shared" si="78"/>
        <v>-6627083.4100000001</v>
      </c>
      <c r="T379" s="4">
        <v>18107831.932300001</v>
      </c>
      <c r="U379" s="4">
        <v>5781555.5339000002</v>
      </c>
      <c r="V379" s="4">
        <v>1859275.8992000001</v>
      </c>
      <c r="W379" s="4">
        <v>289462.8089</v>
      </c>
      <c r="X379" s="4">
        <v>39348866.005999997</v>
      </c>
      <c r="Y379" s="5">
        <f t="shared" si="67"/>
        <v>149958253.68560001</v>
      </c>
    </row>
    <row r="380" spans="1:25" ht="24.95" customHeight="1" x14ac:dyDescent="0.2">
      <c r="A380" s="146"/>
      <c r="B380" s="143"/>
      <c r="C380" s="1">
        <v>16</v>
      </c>
      <c r="D380" s="4" t="s">
        <v>425</v>
      </c>
      <c r="E380" s="4">
        <v>79308379.0933</v>
      </c>
      <c r="F380" s="4">
        <f t="shared" si="75"/>
        <v>-6627083.4100000001</v>
      </c>
      <c r="G380" s="4">
        <v>15747026.9968</v>
      </c>
      <c r="H380" s="4">
        <v>5027786.3974000001</v>
      </c>
      <c r="I380" s="4">
        <v>1616873.1788999999</v>
      </c>
      <c r="J380" s="4">
        <v>251724.15359999999</v>
      </c>
      <c r="K380" s="4">
        <v>39827927.464400001</v>
      </c>
      <c r="L380" s="5">
        <f t="shared" si="76"/>
        <v>135152633.87440002</v>
      </c>
      <c r="M380" s="7"/>
      <c r="N380" s="150"/>
      <c r="O380" s="143"/>
      <c r="P380" s="8">
        <v>8</v>
      </c>
      <c r="Q380" s="4" t="s">
        <v>776</v>
      </c>
      <c r="R380" s="4">
        <v>79232655.726500005</v>
      </c>
      <c r="S380" s="4">
        <f t="shared" si="78"/>
        <v>-6627083.4100000001</v>
      </c>
      <c r="T380" s="4">
        <v>15731991.7897</v>
      </c>
      <c r="U380" s="4">
        <v>5022985.8843</v>
      </c>
      <c r="V380" s="4">
        <v>1615329.3940000001</v>
      </c>
      <c r="W380" s="4">
        <v>251483.8082</v>
      </c>
      <c r="X380" s="4">
        <v>37004026.548</v>
      </c>
      <c r="Y380" s="5">
        <f t="shared" si="67"/>
        <v>132231389.74070001</v>
      </c>
    </row>
    <row r="381" spans="1:25" ht="24.95" customHeight="1" x14ac:dyDescent="0.2">
      <c r="A381" s="146"/>
      <c r="B381" s="143"/>
      <c r="C381" s="1">
        <v>17</v>
      </c>
      <c r="D381" s="4" t="s">
        <v>426</v>
      </c>
      <c r="E381" s="4">
        <v>110351505.9463</v>
      </c>
      <c r="F381" s="4">
        <f t="shared" si="75"/>
        <v>-6627083.4100000001</v>
      </c>
      <c r="G381" s="4">
        <v>21910776.177000001</v>
      </c>
      <c r="H381" s="4">
        <v>6995777.8343000002</v>
      </c>
      <c r="I381" s="4">
        <v>2249754.5940999999</v>
      </c>
      <c r="J381" s="4">
        <v>350254.78700000001</v>
      </c>
      <c r="K381" s="4">
        <v>56782004.287500001</v>
      </c>
      <c r="L381" s="5">
        <f t="shared" si="76"/>
        <v>192012990.21619999</v>
      </c>
      <c r="M381" s="7"/>
      <c r="N381" s="150"/>
      <c r="O381" s="143"/>
      <c r="P381" s="8">
        <v>9</v>
      </c>
      <c r="Q381" s="4" t="s">
        <v>777</v>
      </c>
      <c r="R381" s="4">
        <v>104495194.99089999</v>
      </c>
      <c r="S381" s="4">
        <f t="shared" si="78"/>
        <v>-6627083.4100000001</v>
      </c>
      <c r="T381" s="4">
        <v>20747979.915399998</v>
      </c>
      <c r="U381" s="4">
        <v>6624514.6601</v>
      </c>
      <c r="V381" s="4">
        <v>2130361.0038999999</v>
      </c>
      <c r="W381" s="4">
        <v>331666.90340000001</v>
      </c>
      <c r="X381" s="4">
        <v>48082682.777099997</v>
      </c>
      <c r="Y381" s="5">
        <f t="shared" si="67"/>
        <v>175785316.84079999</v>
      </c>
    </row>
    <row r="382" spans="1:25" ht="24.95" customHeight="1" x14ac:dyDescent="0.2">
      <c r="A382" s="146"/>
      <c r="B382" s="143"/>
      <c r="C382" s="1">
        <v>18</v>
      </c>
      <c r="D382" s="4" t="s">
        <v>427</v>
      </c>
      <c r="E382" s="4">
        <v>74223980.922900006</v>
      </c>
      <c r="F382" s="4">
        <f t="shared" si="75"/>
        <v>-6627083.4100000001</v>
      </c>
      <c r="G382" s="4">
        <v>14737497.409</v>
      </c>
      <c r="H382" s="4">
        <v>4705458.9429000001</v>
      </c>
      <c r="I382" s="4">
        <v>1513216.7037</v>
      </c>
      <c r="J382" s="4">
        <v>235586.3149</v>
      </c>
      <c r="K382" s="4">
        <v>40469057.2839</v>
      </c>
      <c r="L382" s="5">
        <f t="shared" si="76"/>
        <v>129257714.16730002</v>
      </c>
      <c r="M382" s="7"/>
      <c r="N382" s="150"/>
      <c r="O382" s="143"/>
      <c r="P382" s="8">
        <v>10</v>
      </c>
      <c r="Q382" s="4" t="s">
        <v>778</v>
      </c>
      <c r="R382" s="4">
        <v>73695716.038800001</v>
      </c>
      <c r="S382" s="4">
        <f t="shared" si="78"/>
        <v>-6627083.4100000001</v>
      </c>
      <c r="T382" s="4">
        <v>14632608.096100001</v>
      </c>
      <c r="U382" s="4">
        <v>4671969.3793000001</v>
      </c>
      <c r="V382" s="4">
        <v>1502446.8792000001</v>
      </c>
      <c r="W382" s="4">
        <v>233909.60639999999</v>
      </c>
      <c r="X382" s="4">
        <v>37311225.396399997</v>
      </c>
      <c r="Y382" s="5">
        <f t="shared" si="67"/>
        <v>125420791.9862</v>
      </c>
    </row>
    <row r="383" spans="1:25" ht="24.95" customHeight="1" x14ac:dyDescent="0.2">
      <c r="A383" s="146"/>
      <c r="B383" s="143"/>
      <c r="C383" s="1">
        <v>19</v>
      </c>
      <c r="D383" s="4" t="s">
        <v>428</v>
      </c>
      <c r="E383" s="4">
        <v>97938448.157199994</v>
      </c>
      <c r="F383" s="4">
        <f t="shared" si="75"/>
        <v>-6627083.4100000001</v>
      </c>
      <c r="G383" s="4">
        <v>19446109.0339</v>
      </c>
      <c r="H383" s="4">
        <v>6208847.0734000001</v>
      </c>
      <c r="I383" s="4">
        <v>1996687.5105000001</v>
      </c>
      <c r="J383" s="4">
        <v>310855.842</v>
      </c>
      <c r="K383" s="4">
        <v>52874526.6897</v>
      </c>
      <c r="L383" s="5">
        <f t="shared" si="76"/>
        <v>172148390.89669999</v>
      </c>
      <c r="M383" s="7"/>
      <c r="N383" s="150"/>
      <c r="O383" s="143"/>
      <c r="P383" s="8">
        <v>11</v>
      </c>
      <c r="Q383" s="4" t="s">
        <v>779</v>
      </c>
      <c r="R383" s="4">
        <v>70588778.851699993</v>
      </c>
      <c r="S383" s="4">
        <f t="shared" si="78"/>
        <v>-6627083.4100000001</v>
      </c>
      <c r="T383" s="4">
        <v>14015712.071699999</v>
      </c>
      <c r="U383" s="4">
        <v>4475003.8542999998</v>
      </c>
      <c r="V383" s="4">
        <v>1439105.2315</v>
      </c>
      <c r="W383" s="4">
        <v>224048.21290000001</v>
      </c>
      <c r="X383" s="4">
        <v>33307053.387899999</v>
      </c>
      <c r="Y383" s="5">
        <f t="shared" si="67"/>
        <v>117422618.19999997</v>
      </c>
    </row>
    <row r="384" spans="1:25" ht="24.95" customHeight="1" x14ac:dyDescent="0.2">
      <c r="A384" s="146"/>
      <c r="B384" s="143"/>
      <c r="C384" s="1">
        <v>20</v>
      </c>
      <c r="D384" s="4" t="s">
        <v>429</v>
      </c>
      <c r="E384" s="4">
        <v>82114245.703600004</v>
      </c>
      <c r="F384" s="4">
        <f t="shared" si="75"/>
        <v>-6627083.4100000001</v>
      </c>
      <c r="G384" s="4">
        <v>16304144.1358</v>
      </c>
      <c r="H384" s="4">
        <v>5205665.4329000004</v>
      </c>
      <c r="I384" s="4">
        <v>1674076.8504000001</v>
      </c>
      <c r="J384" s="4">
        <v>260629.9515</v>
      </c>
      <c r="K384" s="4">
        <v>40740260.402800001</v>
      </c>
      <c r="L384" s="5">
        <f t="shared" si="76"/>
        <v>139671939.067</v>
      </c>
      <c r="M384" s="7"/>
      <c r="N384" s="150"/>
      <c r="O384" s="143"/>
      <c r="P384" s="8">
        <v>12</v>
      </c>
      <c r="Q384" s="4" t="s">
        <v>780</v>
      </c>
      <c r="R384" s="4">
        <v>75681965.832599998</v>
      </c>
      <c r="S384" s="4">
        <f t="shared" si="78"/>
        <v>-6627083.4100000001</v>
      </c>
      <c r="T384" s="4">
        <v>15026986.716399999</v>
      </c>
      <c r="U384" s="4">
        <v>4797888.4791000001</v>
      </c>
      <c r="V384" s="4">
        <v>1542940.8857</v>
      </c>
      <c r="W384" s="4">
        <v>240213.9472</v>
      </c>
      <c r="X384" s="4">
        <v>35620043.683300003</v>
      </c>
      <c r="Y384" s="5">
        <f t="shared" si="67"/>
        <v>126282956.13430001</v>
      </c>
    </row>
    <row r="385" spans="1:25" ht="24.95" customHeight="1" x14ac:dyDescent="0.2">
      <c r="A385" s="146"/>
      <c r="B385" s="143"/>
      <c r="C385" s="1">
        <v>21</v>
      </c>
      <c r="D385" s="4" t="s">
        <v>430</v>
      </c>
      <c r="E385" s="4">
        <v>104665708.2341</v>
      </c>
      <c r="F385" s="4">
        <f t="shared" si="75"/>
        <v>-6627083.4100000001</v>
      </c>
      <c r="G385" s="4">
        <v>20781836.068799999</v>
      </c>
      <c r="H385" s="4">
        <v>6635324.4153000005</v>
      </c>
      <c r="I385" s="4">
        <v>2133837.2859</v>
      </c>
      <c r="J385" s="4">
        <v>332208.11109999998</v>
      </c>
      <c r="K385" s="4">
        <v>53439077.359099999</v>
      </c>
      <c r="L385" s="5">
        <f t="shared" si="76"/>
        <v>181360908.0643</v>
      </c>
      <c r="M385" s="7"/>
      <c r="N385" s="150"/>
      <c r="O385" s="143"/>
      <c r="P385" s="8">
        <v>13</v>
      </c>
      <c r="Q385" s="4" t="s">
        <v>781</v>
      </c>
      <c r="R385" s="4">
        <v>82313088.987399995</v>
      </c>
      <c r="S385" s="4">
        <f t="shared" si="78"/>
        <v>-6627083.4100000001</v>
      </c>
      <c r="T385" s="4">
        <v>16343625.3431</v>
      </c>
      <c r="U385" s="4">
        <v>5218271.1824000003</v>
      </c>
      <c r="V385" s="4">
        <v>1678130.7017000001</v>
      </c>
      <c r="W385" s="4">
        <v>261261.0784</v>
      </c>
      <c r="X385" s="4">
        <v>41161356.8565</v>
      </c>
      <c r="Y385" s="5">
        <f t="shared" si="67"/>
        <v>140348650.73949999</v>
      </c>
    </row>
    <row r="386" spans="1:25" ht="24.95" customHeight="1" x14ac:dyDescent="0.2">
      <c r="A386" s="146"/>
      <c r="B386" s="143"/>
      <c r="C386" s="1">
        <v>22</v>
      </c>
      <c r="D386" s="4" t="s">
        <v>431</v>
      </c>
      <c r="E386" s="4">
        <v>117099826.31550001</v>
      </c>
      <c r="F386" s="4">
        <f t="shared" si="75"/>
        <v>-6627083.4100000001</v>
      </c>
      <c r="G386" s="4">
        <v>23250684.825300001</v>
      </c>
      <c r="H386" s="4">
        <v>7423590.3017999995</v>
      </c>
      <c r="I386" s="4">
        <v>2387333.7292999998</v>
      </c>
      <c r="J386" s="4">
        <v>371673.90130000003</v>
      </c>
      <c r="K386" s="4">
        <v>55477070.868000001</v>
      </c>
      <c r="L386" s="5">
        <f t="shared" si="76"/>
        <v>199383096.53120002</v>
      </c>
      <c r="M386" s="7"/>
      <c r="N386" s="150"/>
      <c r="O386" s="143"/>
      <c r="P386" s="8">
        <v>14</v>
      </c>
      <c r="Q386" s="4" t="s">
        <v>782</v>
      </c>
      <c r="R386" s="4">
        <v>90576190.605299994</v>
      </c>
      <c r="S386" s="4">
        <f t="shared" si="78"/>
        <v>-6627083.4100000001</v>
      </c>
      <c r="T386" s="4">
        <v>17984300.4615</v>
      </c>
      <c r="U386" s="4">
        <v>5742113.8126999997</v>
      </c>
      <c r="V386" s="4">
        <v>1846591.9353</v>
      </c>
      <c r="W386" s="4">
        <v>287488.09610000002</v>
      </c>
      <c r="X386" s="4">
        <v>46035249.2117</v>
      </c>
      <c r="Y386" s="5">
        <f t="shared" si="67"/>
        <v>155844850.71259999</v>
      </c>
    </row>
    <row r="387" spans="1:25" ht="24.95" customHeight="1" x14ac:dyDescent="0.2">
      <c r="A387" s="146"/>
      <c r="B387" s="144"/>
      <c r="C387" s="1">
        <v>23</v>
      </c>
      <c r="D387" s="4" t="s">
        <v>432</v>
      </c>
      <c r="E387" s="4">
        <v>119569039.8018</v>
      </c>
      <c r="F387" s="4">
        <f>-6627083.41</f>
        <v>-6627083.4100000001</v>
      </c>
      <c r="G387" s="4">
        <v>23740958.008000001</v>
      </c>
      <c r="H387" s="4">
        <v>7580127.0778999999</v>
      </c>
      <c r="I387" s="4">
        <v>2437673.9972999999</v>
      </c>
      <c r="J387" s="4">
        <v>379511.16489999997</v>
      </c>
      <c r="K387" s="4">
        <v>63578580.3024</v>
      </c>
      <c r="L387" s="5">
        <f t="shared" si="76"/>
        <v>210658806.94229999</v>
      </c>
      <c r="M387" s="7"/>
      <c r="N387" s="150"/>
      <c r="O387" s="143"/>
      <c r="P387" s="8">
        <v>15</v>
      </c>
      <c r="Q387" s="4" t="s">
        <v>783</v>
      </c>
      <c r="R387" s="4">
        <v>84008510.880099997</v>
      </c>
      <c r="S387" s="4">
        <f t="shared" si="78"/>
        <v>-6627083.4100000001</v>
      </c>
      <c r="T387" s="4">
        <v>16680258.806299999</v>
      </c>
      <c r="U387" s="4">
        <v>5325753.1310000001</v>
      </c>
      <c r="V387" s="4">
        <v>1712695.5512000001</v>
      </c>
      <c r="W387" s="4">
        <v>266642.33380000002</v>
      </c>
      <c r="X387" s="4">
        <v>34683184.243000001</v>
      </c>
      <c r="Y387" s="5">
        <f t="shared" si="67"/>
        <v>136049961.5354</v>
      </c>
    </row>
    <row r="388" spans="1:25" ht="24.95" customHeight="1" x14ac:dyDescent="0.2">
      <c r="A388" s="1"/>
      <c r="B388" s="147" t="s">
        <v>843</v>
      </c>
      <c r="C388" s="148"/>
      <c r="D388" s="10"/>
      <c r="E388" s="10">
        <f>SUM(E365:E387)</f>
        <v>2332867438.6967001</v>
      </c>
      <c r="F388" s="10">
        <f t="shared" ref="F388:L388" si="79">SUM(F365:F387)</f>
        <v>-152422918.42999995</v>
      </c>
      <c r="G388" s="10">
        <f t="shared" si="79"/>
        <v>463201076.06589997</v>
      </c>
      <c r="H388" s="10">
        <f t="shared" si="79"/>
        <v>147893063.8779</v>
      </c>
      <c r="I388" s="10">
        <f t="shared" si="79"/>
        <v>47560558.351299994</v>
      </c>
      <c r="J388" s="10">
        <f t="shared" si="79"/>
        <v>7404502.3750999998</v>
      </c>
      <c r="K388" s="10">
        <f t="shared" si="79"/>
        <v>1169225176.7121003</v>
      </c>
      <c r="L388" s="10">
        <f t="shared" si="79"/>
        <v>4015728897.6489997</v>
      </c>
      <c r="M388" s="23"/>
      <c r="N388" s="150"/>
      <c r="O388" s="143"/>
      <c r="P388" s="8">
        <v>16</v>
      </c>
      <c r="Q388" s="4" t="s">
        <v>784</v>
      </c>
      <c r="R388" s="4">
        <v>87551266.822899997</v>
      </c>
      <c r="S388" s="4">
        <f t="shared" si="78"/>
        <v>-6627083.4100000001</v>
      </c>
      <c r="T388" s="4">
        <v>17383688.558800001</v>
      </c>
      <c r="U388" s="4">
        <v>5550347.5603</v>
      </c>
      <c r="V388" s="4">
        <v>1784922.3086000001</v>
      </c>
      <c r="W388" s="4">
        <v>277887.01250000001</v>
      </c>
      <c r="X388" s="4">
        <v>38972410.668200001</v>
      </c>
      <c r="Y388" s="5">
        <f t="shared" si="67"/>
        <v>144893439.52130002</v>
      </c>
    </row>
    <row r="389" spans="1:25" ht="24.95" customHeight="1" x14ac:dyDescent="0.2">
      <c r="A389" s="146">
        <v>19</v>
      </c>
      <c r="B389" s="142" t="s">
        <v>58</v>
      </c>
      <c r="C389" s="1">
        <v>1</v>
      </c>
      <c r="D389" s="4" t="s">
        <v>433</v>
      </c>
      <c r="E389" s="4">
        <v>76729858.645699993</v>
      </c>
      <c r="F389" s="119">
        <f t="shared" ref="F389:F412" si="80">-6627083.41</f>
        <v>-6627083.4100000001</v>
      </c>
      <c r="G389" s="4">
        <v>15235050.436899999</v>
      </c>
      <c r="H389" s="4">
        <v>4864320.0629000003</v>
      </c>
      <c r="I389" s="4">
        <v>1564304.4516</v>
      </c>
      <c r="J389" s="4">
        <v>243539.95050000001</v>
      </c>
      <c r="K389" s="4">
        <v>45667477.541000001</v>
      </c>
      <c r="L389" s="5">
        <f t="shared" si="76"/>
        <v>137677467.67860001</v>
      </c>
      <c r="M389" s="7"/>
      <c r="N389" s="151"/>
      <c r="O389" s="144"/>
      <c r="P389" s="8">
        <v>17</v>
      </c>
      <c r="Q389" s="4" t="s">
        <v>785</v>
      </c>
      <c r="R389" s="4">
        <v>87343214.384200007</v>
      </c>
      <c r="S389" s="4">
        <f>-6627083.41</f>
        <v>-6627083.4100000001</v>
      </c>
      <c r="T389" s="4">
        <v>17342378.833299998</v>
      </c>
      <c r="U389" s="4">
        <v>5537157.9928000001</v>
      </c>
      <c r="V389" s="4">
        <v>1780680.7087999999</v>
      </c>
      <c r="W389" s="4">
        <v>277226.65580000001</v>
      </c>
      <c r="X389" s="4">
        <v>37672417.839000002</v>
      </c>
      <c r="Y389" s="5">
        <f t="shared" si="67"/>
        <v>143325993.00389999</v>
      </c>
    </row>
    <row r="390" spans="1:25" ht="24.95" customHeight="1" x14ac:dyDescent="0.2">
      <c r="A390" s="146"/>
      <c r="B390" s="143"/>
      <c r="C390" s="1">
        <v>2</v>
      </c>
      <c r="D390" s="4" t="s">
        <v>434</v>
      </c>
      <c r="E390" s="4">
        <v>78591540.234500006</v>
      </c>
      <c r="F390" s="119">
        <f t="shared" si="80"/>
        <v>-6627083.4100000001</v>
      </c>
      <c r="G390" s="4">
        <v>15604695.493000001</v>
      </c>
      <c r="H390" s="4">
        <v>4982342.1113999998</v>
      </c>
      <c r="I390" s="4">
        <v>1602258.8652999999</v>
      </c>
      <c r="J390" s="4">
        <v>249448.91279999999</v>
      </c>
      <c r="K390" s="4">
        <v>47080486.373899996</v>
      </c>
      <c r="L390" s="5">
        <f t="shared" si="76"/>
        <v>141483688.58090001</v>
      </c>
      <c r="M390" s="7"/>
      <c r="N390" s="14"/>
      <c r="O390" s="147" t="s">
        <v>860</v>
      </c>
      <c r="P390" s="148"/>
      <c r="Q390" s="10"/>
      <c r="R390" s="10">
        <f>SUM(R373:R389)</f>
        <v>1479652031.1293001</v>
      </c>
      <c r="S390" s="10">
        <f t="shared" ref="S390:Y390" si="81">SUM(S373:S389)</f>
        <v>-112660417.96999997</v>
      </c>
      <c r="T390" s="10">
        <f t="shared" si="81"/>
        <v>293791409.51309997</v>
      </c>
      <c r="U390" s="10">
        <f t="shared" si="81"/>
        <v>93803132.028400004</v>
      </c>
      <c r="V390" s="10">
        <f t="shared" si="81"/>
        <v>30165913.243999995</v>
      </c>
      <c r="W390" s="10">
        <f t="shared" si="81"/>
        <v>4696403.5746999998</v>
      </c>
      <c r="X390" s="10">
        <f t="shared" si="81"/>
        <v>678643834.45480001</v>
      </c>
      <c r="Y390" s="10">
        <f t="shared" si="81"/>
        <v>2468092305.9743004</v>
      </c>
    </row>
    <row r="391" spans="1:25" ht="24.95" customHeight="1" x14ac:dyDescent="0.2">
      <c r="A391" s="146"/>
      <c r="B391" s="143"/>
      <c r="C391" s="1">
        <v>3</v>
      </c>
      <c r="D391" s="4" t="s">
        <v>435</v>
      </c>
      <c r="E391" s="4">
        <v>71660000.941200003</v>
      </c>
      <c r="F391" s="119">
        <f t="shared" si="80"/>
        <v>-6627083.4100000001</v>
      </c>
      <c r="G391" s="4">
        <v>14228407.922499999</v>
      </c>
      <c r="H391" s="4">
        <v>4542914.4068999998</v>
      </c>
      <c r="I391" s="4">
        <v>1460944.4153</v>
      </c>
      <c r="J391" s="4">
        <v>227448.26319999999</v>
      </c>
      <c r="K391" s="4">
        <v>44671419.241599999</v>
      </c>
      <c r="L391" s="5">
        <f t="shared" si="76"/>
        <v>130164051.7807</v>
      </c>
      <c r="M391" s="7"/>
      <c r="N391" s="149">
        <v>36</v>
      </c>
      <c r="O391" s="142" t="s">
        <v>946</v>
      </c>
      <c r="P391" s="8">
        <v>1</v>
      </c>
      <c r="Q391" s="4" t="s">
        <v>786</v>
      </c>
      <c r="R391" s="4">
        <v>82213584.273900002</v>
      </c>
      <c r="S391" s="4">
        <f t="shared" ref="S391:S403" si="82">-6627083.41</f>
        <v>-6627083.4100000001</v>
      </c>
      <c r="T391" s="4">
        <v>16323868.245200001</v>
      </c>
      <c r="U391" s="4">
        <v>5211963.0412999997</v>
      </c>
      <c r="V391" s="4">
        <v>1676102.0825</v>
      </c>
      <c r="W391" s="4">
        <v>260945.2513</v>
      </c>
      <c r="X391" s="4">
        <v>39961461.420699999</v>
      </c>
      <c r="Y391" s="5">
        <f t="shared" si="67"/>
        <v>139020840.90490001</v>
      </c>
    </row>
    <row r="392" spans="1:25" ht="24.95" customHeight="1" x14ac:dyDescent="0.2">
      <c r="A392" s="146"/>
      <c r="B392" s="143"/>
      <c r="C392" s="1">
        <v>4</v>
      </c>
      <c r="D392" s="4" t="s">
        <v>436</v>
      </c>
      <c r="E392" s="4">
        <v>77741194.079500005</v>
      </c>
      <c r="F392" s="119">
        <f t="shared" si="80"/>
        <v>-6627083.4100000001</v>
      </c>
      <c r="G392" s="4">
        <v>15435855.529100001</v>
      </c>
      <c r="H392" s="4">
        <v>4928434.0769999996</v>
      </c>
      <c r="I392" s="4">
        <v>1584922.7161000001</v>
      </c>
      <c r="J392" s="4">
        <v>246749.921</v>
      </c>
      <c r="K392" s="4">
        <v>46966323.447400004</v>
      </c>
      <c r="L392" s="5">
        <f t="shared" si="76"/>
        <v>140276396.36010003</v>
      </c>
      <c r="M392" s="7"/>
      <c r="N392" s="150"/>
      <c r="O392" s="143"/>
      <c r="P392" s="8">
        <v>2</v>
      </c>
      <c r="Q392" s="4" t="s">
        <v>787</v>
      </c>
      <c r="R392" s="4">
        <v>79603297.5097</v>
      </c>
      <c r="S392" s="4">
        <f t="shared" si="82"/>
        <v>-6627083.4100000001</v>
      </c>
      <c r="T392" s="4">
        <v>15805584.343599999</v>
      </c>
      <c r="U392" s="4">
        <v>5046482.8683000002</v>
      </c>
      <c r="V392" s="4">
        <v>1622885.73</v>
      </c>
      <c r="W392" s="4">
        <v>252660.22219999999</v>
      </c>
      <c r="X392" s="4">
        <v>43898494.335600004</v>
      </c>
      <c r="Y392" s="5">
        <f t="shared" si="67"/>
        <v>139602321.59940004</v>
      </c>
    </row>
    <row r="393" spans="1:25" ht="24.95" customHeight="1" x14ac:dyDescent="0.2">
      <c r="A393" s="146"/>
      <c r="B393" s="143"/>
      <c r="C393" s="1">
        <v>5</v>
      </c>
      <c r="D393" s="4" t="s">
        <v>437</v>
      </c>
      <c r="E393" s="4">
        <v>94224886.398300007</v>
      </c>
      <c r="F393" s="119">
        <f t="shared" si="80"/>
        <v>-6627083.4100000001</v>
      </c>
      <c r="G393" s="4">
        <v>18708765.036499999</v>
      </c>
      <c r="H393" s="4">
        <v>5973424.3411999997</v>
      </c>
      <c r="I393" s="4">
        <v>1920978.5063</v>
      </c>
      <c r="J393" s="4">
        <v>299069.027</v>
      </c>
      <c r="K393" s="4">
        <v>54751282.201800004</v>
      </c>
      <c r="L393" s="5">
        <f t="shared" si="76"/>
        <v>169251322.1011</v>
      </c>
      <c r="M393" s="7"/>
      <c r="N393" s="150"/>
      <c r="O393" s="143"/>
      <c r="P393" s="8">
        <v>3</v>
      </c>
      <c r="Q393" s="4" t="s">
        <v>788</v>
      </c>
      <c r="R393" s="4">
        <v>93944929.877200007</v>
      </c>
      <c r="S393" s="4">
        <f t="shared" si="82"/>
        <v>-6627083.4100000001</v>
      </c>
      <c r="T393" s="4">
        <v>18653178.439599998</v>
      </c>
      <c r="U393" s="4">
        <v>5955676.3855999997</v>
      </c>
      <c r="V393" s="4">
        <v>1915270.9859</v>
      </c>
      <c r="W393" s="4">
        <v>298180.4473</v>
      </c>
      <c r="X393" s="4">
        <v>46080117.863200001</v>
      </c>
      <c r="Y393" s="5">
        <f t="shared" ref="Y393:Y411" si="83">SUM(R393:X393)</f>
        <v>160220270.58880001</v>
      </c>
    </row>
    <row r="394" spans="1:25" ht="24.95" customHeight="1" x14ac:dyDescent="0.2">
      <c r="A394" s="146"/>
      <c r="B394" s="143"/>
      <c r="C394" s="1">
        <v>6</v>
      </c>
      <c r="D394" s="4" t="s">
        <v>438</v>
      </c>
      <c r="E394" s="4">
        <v>75069430.503299996</v>
      </c>
      <c r="F394" s="119">
        <f t="shared" si="80"/>
        <v>-6627083.4100000001</v>
      </c>
      <c r="G394" s="4">
        <v>14905365.136499999</v>
      </c>
      <c r="H394" s="4">
        <v>4759056.557</v>
      </c>
      <c r="I394" s="4">
        <v>1530453.0256000001</v>
      </c>
      <c r="J394" s="4">
        <v>238269.76500000001</v>
      </c>
      <c r="K394" s="4">
        <v>45381099.751800001</v>
      </c>
      <c r="L394" s="5">
        <f t="shared" si="76"/>
        <v>135256591.3292</v>
      </c>
      <c r="M394" s="7"/>
      <c r="N394" s="150"/>
      <c r="O394" s="143"/>
      <c r="P394" s="8">
        <v>4</v>
      </c>
      <c r="Q394" s="4" t="s">
        <v>789</v>
      </c>
      <c r="R394" s="4">
        <v>103687795.5617</v>
      </c>
      <c r="S394" s="4">
        <f t="shared" si="82"/>
        <v>-6627083.4100000001</v>
      </c>
      <c r="T394" s="4">
        <v>20587667.2126</v>
      </c>
      <c r="U394" s="4">
        <v>6573329.2505000001</v>
      </c>
      <c r="V394" s="4">
        <v>2113900.4167999998</v>
      </c>
      <c r="W394" s="4">
        <v>329104.2242</v>
      </c>
      <c r="X394" s="4">
        <v>50163515.766500004</v>
      </c>
      <c r="Y394" s="5">
        <f t="shared" si="83"/>
        <v>176828229.0223</v>
      </c>
    </row>
    <row r="395" spans="1:25" ht="24.95" customHeight="1" x14ac:dyDescent="0.2">
      <c r="A395" s="146"/>
      <c r="B395" s="143"/>
      <c r="C395" s="1">
        <v>7</v>
      </c>
      <c r="D395" s="4" t="s">
        <v>439</v>
      </c>
      <c r="E395" s="4">
        <v>121170226.0971</v>
      </c>
      <c r="F395" s="119">
        <f t="shared" si="80"/>
        <v>-6627083.4100000001</v>
      </c>
      <c r="G395" s="4">
        <v>24058880.579500001</v>
      </c>
      <c r="H395" s="4">
        <v>7681634.9232000001</v>
      </c>
      <c r="I395" s="4">
        <v>2470317.6499000001</v>
      </c>
      <c r="J395" s="4">
        <v>384593.31719999999</v>
      </c>
      <c r="K395" s="4">
        <v>67250799.273399994</v>
      </c>
      <c r="L395" s="5">
        <f t="shared" si="76"/>
        <v>216389368.4303</v>
      </c>
      <c r="M395" s="7"/>
      <c r="N395" s="150"/>
      <c r="O395" s="143"/>
      <c r="P395" s="8">
        <v>5</v>
      </c>
      <c r="Q395" s="4" t="s">
        <v>790</v>
      </c>
      <c r="R395" s="4">
        <v>90249175.848299995</v>
      </c>
      <c r="S395" s="4">
        <f t="shared" si="82"/>
        <v>-6627083.4100000001</v>
      </c>
      <c r="T395" s="4">
        <v>17919370.245200001</v>
      </c>
      <c r="U395" s="4">
        <v>5721382.5815000003</v>
      </c>
      <c r="V395" s="4">
        <v>1839925.0308000001</v>
      </c>
      <c r="W395" s="4">
        <v>286450.15389999998</v>
      </c>
      <c r="X395" s="4">
        <v>45454250.938900001</v>
      </c>
      <c r="Y395" s="5">
        <f t="shared" si="83"/>
        <v>154843471.38859999</v>
      </c>
    </row>
    <row r="396" spans="1:25" ht="24.95" customHeight="1" x14ac:dyDescent="0.2">
      <c r="A396" s="146"/>
      <c r="B396" s="143"/>
      <c r="C396" s="1">
        <v>8</v>
      </c>
      <c r="D396" s="4" t="s">
        <v>440</v>
      </c>
      <c r="E396" s="4">
        <v>82555187.913299993</v>
      </c>
      <c r="F396" s="119">
        <f t="shared" si="80"/>
        <v>-6627083.4100000001</v>
      </c>
      <c r="G396" s="4">
        <v>16391695.1482</v>
      </c>
      <c r="H396" s="4">
        <v>5233619.1404999997</v>
      </c>
      <c r="I396" s="4">
        <v>1683066.4129999999</v>
      </c>
      <c r="J396" s="4">
        <v>262029.49849999999</v>
      </c>
      <c r="K396" s="4">
        <v>48652211.670900002</v>
      </c>
      <c r="L396" s="5">
        <f t="shared" si="76"/>
        <v>148150726.37440002</v>
      </c>
      <c r="M396" s="7"/>
      <c r="N396" s="150"/>
      <c r="O396" s="143"/>
      <c r="P396" s="8">
        <v>6</v>
      </c>
      <c r="Q396" s="4" t="s">
        <v>791</v>
      </c>
      <c r="R396" s="4">
        <v>125316180.5748</v>
      </c>
      <c r="S396" s="4">
        <f t="shared" si="82"/>
        <v>-6627083.4100000001</v>
      </c>
      <c r="T396" s="4">
        <v>24882078.050299998</v>
      </c>
      <c r="U396" s="4">
        <v>7944469.3646999998</v>
      </c>
      <c r="V396" s="4">
        <v>2554841.9166999999</v>
      </c>
      <c r="W396" s="4">
        <v>397752.54320000001</v>
      </c>
      <c r="X396" s="4">
        <v>61213234.252300002</v>
      </c>
      <c r="Y396" s="5">
        <f t="shared" si="83"/>
        <v>215681473.29199997</v>
      </c>
    </row>
    <row r="397" spans="1:25" ht="24.95" customHeight="1" x14ac:dyDescent="0.2">
      <c r="A397" s="146"/>
      <c r="B397" s="143"/>
      <c r="C397" s="1">
        <v>9</v>
      </c>
      <c r="D397" s="4" t="s">
        <v>441</v>
      </c>
      <c r="E397" s="4">
        <v>88743622.439600006</v>
      </c>
      <c r="F397" s="119">
        <f t="shared" si="80"/>
        <v>-6627083.4100000001</v>
      </c>
      <c r="G397" s="4">
        <v>17620436.003400002</v>
      </c>
      <c r="H397" s="4">
        <v>5625937.4212999996</v>
      </c>
      <c r="I397" s="4">
        <v>1809231.0619000001</v>
      </c>
      <c r="J397" s="4">
        <v>281671.53960000002</v>
      </c>
      <c r="K397" s="4">
        <v>50189176.386</v>
      </c>
      <c r="L397" s="5">
        <f t="shared" si="76"/>
        <v>157642991.4418</v>
      </c>
      <c r="M397" s="7"/>
      <c r="N397" s="150"/>
      <c r="O397" s="143"/>
      <c r="P397" s="8">
        <v>7</v>
      </c>
      <c r="Q397" s="4" t="s">
        <v>792</v>
      </c>
      <c r="R397" s="4">
        <v>95172202.413100004</v>
      </c>
      <c r="S397" s="4">
        <f t="shared" si="82"/>
        <v>-6627083.4100000001</v>
      </c>
      <c r="T397" s="4">
        <v>18896858.791900001</v>
      </c>
      <c r="U397" s="4">
        <v>6033479.8185999999</v>
      </c>
      <c r="V397" s="4">
        <v>1940291.5962</v>
      </c>
      <c r="W397" s="4">
        <v>302075.80040000001</v>
      </c>
      <c r="X397" s="4">
        <v>52232387.964900002</v>
      </c>
      <c r="Y397" s="5">
        <f t="shared" si="83"/>
        <v>167950212.97510004</v>
      </c>
    </row>
    <row r="398" spans="1:25" ht="24.95" customHeight="1" x14ac:dyDescent="0.2">
      <c r="A398" s="146"/>
      <c r="B398" s="143"/>
      <c r="C398" s="1">
        <v>10</v>
      </c>
      <c r="D398" s="4" t="s">
        <v>442</v>
      </c>
      <c r="E398" s="4">
        <v>89365157.628600001</v>
      </c>
      <c r="F398" s="119">
        <f t="shared" si="80"/>
        <v>-6627083.4100000001</v>
      </c>
      <c r="G398" s="4">
        <v>17743844.545000002</v>
      </c>
      <c r="H398" s="4">
        <v>5665339.8930000002</v>
      </c>
      <c r="I398" s="4">
        <v>1821902.4036000001</v>
      </c>
      <c r="J398" s="4">
        <v>283644.28730000003</v>
      </c>
      <c r="K398" s="4">
        <v>52172999.851000004</v>
      </c>
      <c r="L398" s="5">
        <f t="shared" si="76"/>
        <v>160425805.19850004</v>
      </c>
      <c r="M398" s="7"/>
      <c r="N398" s="150"/>
      <c r="O398" s="143"/>
      <c r="P398" s="8">
        <v>8</v>
      </c>
      <c r="Q398" s="4" t="s">
        <v>402</v>
      </c>
      <c r="R398" s="4">
        <v>86347101.088200003</v>
      </c>
      <c r="S398" s="4">
        <f t="shared" si="82"/>
        <v>-6627083.4100000001</v>
      </c>
      <c r="T398" s="4">
        <v>17144596.163400002</v>
      </c>
      <c r="U398" s="4">
        <v>5474008.9922000002</v>
      </c>
      <c r="V398" s="4">
        <v>1760372.7805999999</v>
      </c>
      <c r="W398" s="4">
        <v>274065.00020000001</v>
      </c>
      <c r="X398" s="4">
        <v>43167463.417199999</v>
      </c>
      <c r="Y398" s="5">
        <f t="shared" si="83"/>
        <v>147540524.0318</v>
      </c>
    </row>
    <row r="399" spans="1:25" ht="24.95" customHeight="1" x14ac:dyDescent="0.2">
      <c r="A399" s="146"/>
      <c r="B399" s="143"/>
      <c r="C399" s="1">
        <v>11</v>
      </c>
      <c r="D399" s="4" t="s">
        <v>443</v>
      </c>
      <c r="E399" s="4">
        <v>82829150.353300005</v>
      </c>
      <c r="F399" s="119">
        <f t="shared" si="80"/>
        <v>-6627083.4100000001</v>
      </c>
      <c r="G399" s="4">
        <v>16446091.593900001</v>
      </c>
      <c r="H399" s="4">
        <v>5250987.0990000004</v>
      </c>
      <c r="I399" s="4">
        <v>1688651.7309999999</v>
      </c>
      <c r="J399" s="4">
        <v>262899.05300000001</v>
      </c>
      <c r="K399" s="4">
        <v>43642188.407200001</v>
      </c>
      <c r="L399" s="5">
        <f t="shared" si="76"/>
        <v>143492884.82740003</v>
      </c>
      <c r="M399" s="7"/>
      <c r="N399" s="150"/>
      <c r="O399" s="143"/>
      <c r="P399" s="8">
        <v>9</v>
      </c>
      <c r="Q399" s="4" t="s">
        <v>793</v>
      </c>
      <c r="R399" s="4">
        <v>93343658.085299999</v>
      </c>
      <c r="S399" s="4">
        <f t="shared" si="82"/>
        <v>-6627083.4100000001</v>
      </c>
      <c r="T399" s="4">
        <v>18533793.284499999</v>
      </c>
      <c r="U399" s="4">
        <v>5917558.5199999996</v>
      </c>
      <c r="V399" s="4">
        <v>1903012.7574</v>
      </c>
      <c r="W399" s="4">
        <v>296272.01549999998</v>
      </c>
      <c r="X399" s="4">
        <v>46011214.273100004</v>
      </c>
      <c r="Y399" s="5">
        <f t="shared" si="83"/>
        <v>159378425.52579999</v>
      </c>
    </row>
    <row r="400" spans="1:25" ht="24.95" customHeight="1" x14ac:dyDescent="0.2">
      <c r="A400" s="146"/>
      <c r="B400" s="143"/>
      <c r="C400" s="1">
        <v>12</v>
      </c>
      <c r="D400" s="4" t="s">
        <v>444</v>
      </c>
      <c r="E400" s="4">
        <v>81146385.951800004</v>
      </c>
      <c r="F400" s="119">
        <f t="shared" si="80"/>
        <v>-6627083.4100000001</v>
      </c>
      <c r="G400" s="4">
        <v>16111971.3312</v>
      </c>
      <c r="H400" s="4">
        <v>5144307.5769999996</v>
      </c>
      <c r="I400" s="4">
        <v>1654344.9319</v>
      </c>
      <c r="J400" s="4">
        <v>257557.9725</v>
      </c>
      <c r="K400" s="4">
        <v>47845836.75</v>
      </c>
      <c r="L400" s="5">
        <f t="shared" si="76"/>
        <v>145533321.10440001</v>
      </c>
      <c r="M400" s="7"/>
      <c r="N400" s="150"/>
      <c r="O400" s="143"/>
      <c r="P400" s="8">
        <v>10</v>
      </c>
      <c r="Q400" s="4" t="s">
        <v>794</v>
      </c>
      <c r="R400" s="4">
        <v>123206016.19589999</v>
      </c>
      <c r="S400" s="4">
        <f t="shared" si="82"/>
        <v>-6627083.4100000001</v>
      </c>
      <c r="T400" s="4">
        <v>24463095.644900002</v>
      </c>
      <c r="U400" s="4">
        <v>7810694.6503999997</v>
      </c>
      <c r="V400" s="4">
        <v>2511821.6428999999</v>
      </c>
      <c r="W400" s="4">
        <v>391054.89850000001</v>
      </c>
      <c r="X400" s="4">
        <v>53161660.070100002</v>
      </c>
      <c r="Y400" s="5">
        <f t="shared" si="83"/>
        <v>204917259.6927</v>
      </c>
    </row>
    <row r="401" spans="1:25" ht="24.95" customHeight="1" x14ac:dyDescent="0.2">
      <c r="A401" s="146"/>
      <c r="B401" s="143"/>
      <c r="C401" s="1">
        <v>13</v>
      </c>
      <c r="D401" s="4" t="s">
        <v>445</v>
      </c>
      <c r="E401" s="4">
        <v>84786500.574900001</v>
      </c>
      <c r="F401" s="119">
        <f t="shared" si="80"/>
        <v>-6627083.4100000001</v>
      </c>
      <c r="G401" s="4">
        <v>16834732.077199999</v>
      </c>
      <c r="H401" s="4">
        <v>5375074.0987</v>
      </c>
      <c r="I401" s="4">
        <v>1728556.5571000001</v>
      </c>
      <c r="J401" s="4">
        <v>269111.66680000001</v>
      </c>
      <c r="K401" s="4">
        <v>48924561.712499999</v>
      </c>
      <c r="L401" s="5">
        <f t="shared" si="76"/>
        <v>151291453.27720001</v>
      </c>
      <c r="M401" s="7"/>
      <c r="N401" s="150"/>
      <c r="O401" s="143"/>
      <c r="P401" s="8">
        <v>11</v>
      </c>
      <c r="Q401" s="4" t="s">
        <v>795</v>
      </c>
      <c r="R401" s="4">
        <v>76927368.350199997</v>
      </c>
      <c r="S401" s="4">
        <f t="shared" si="82"/>
        <v>-6627083.4100000001</v>
      </c>
      <c r="T401" s="4">
        <v>15274266.8562</v>
      </c>
      <c r="U401" s="4">
        <v>4876841.2695000004</v>
      </c>
      <c r="V401" s="4">
        <v>1568331.115</v>
      </c>
      <c r="W401" s="4">
        <v>244166.84469999999</v>
      </c>
      <c r="X401" s="4">
        <v>39376442.591300003</v>
      </c>
      <c r="Y401" s="5">
        <f t="shared" si="83"/>
        <v>131640333.6169</v>
      </c>
    </row>
    <row r="402" spans="1:25" ht="24.95" customHeight="1" x14ac:dyDescent="0.2">
      <c r="A402" s="146"/>
      <c r="B402" s="143"/>
      <c r="C402" s="1">
        <v>14</v>
      </c>
      <c r="D402" s="4" t="s">
        <v>446</v>
      </c>
      <c r="E402" s="4">
        <v>75629938.981199995</v>
      </c>
      <c r="F402" s="119">
        <f t="shared" si="80"/>
        <v>-6627083.4100000001</v>
      </c>
      <c r="G402" s="4">
        <v>15016656.556600001</v>
      </c>
      <c r="H402" s="4">
        <v>4794590.216</v>
      </c>
      <c r="I402" s="4">
        <v>1541880.2056</v>
      </c>
      <c r="J402" s="4">
        <v>240048.8144</v>
      </c>
      <c r="K402" s="4">
        <v>44640805.226599999</v>
      </c>
      <c r="L402" s="5">
        <f t="shared" si="76"/>
        <v>135236836.59040001</v>
      </c>
      <c r="M402" s="7"/>
      <c r="N402" s="150"/>
      <c r="O402" s="143"/>
      <c r="P402" s="8">
        <v>12</v>
      </c>
      <c r="Q402" s="4" t="s">
        <v>796</v>
      </c>
      <c r="R402" s="4">
        <v>88852381.9472</v>
      </c>
      <c r="S402" s="4">
        <f t="shared" si="82"/>
        <v>-6627083.4100000001</v>
      </c>
      <c r="T402" s="4">
        <v>17642030.681299999</v>
      </c>
      <c r="U402" s="4">
        <v>5632832.2736999998</v>
      </c>
      <c r="V402" s="4">
        <v>1811448.3600999999</v>
      </c>
      <c r="W402" s="4">
        <v>282016.7414</v>
      </c>
      <c r="X402" s="4">
        <v>46392874.875699997</v>
      </c>
      <c r="Y402" s="5">
        <f t="shared" si="83"/>
        <v>153986501.46939999</v>
      </c>
    </row>
    <row r="403" spans="1:25" ht="24.95" customHeight="1" x14ac:dyDescent="0.2">
      <c r="A403" s="146"/>
      <c r="B403" s="143"/>
      <c r="C403" s="1">
        <v>15</v>
      </c>
      <c r="D403" s="4" t="s">
        <v>447</v>
      </c>
      <c r="E403" s="4">
        <v>75235283.665900007</v>
      </c>
      <c r="F403" s="119">
        <f t="shared" si="80"/>
        <v>-6627083.4100000001</v>
      </c>
      <c r="G403" s="4">
        <v>14938296.010399999</v>
      </c>
      <c r="H403" s="4">
        <v>4769570.8844999997</v>
      </c>
      <c r="I403" s="4">
        <v>1533834.3017</v>
      </c>
      <c r="J403" s="4">
        <v>238796.18160000001</v>
      </c>
      <c r="K403" s="4">
        <v>40581933.825300001</v>
      </c>
      <c r="L403" s="5">
        <f t="shared" si="76"/>
        <v>130670631.4594</v>
      </c>
      <c r="M403" s="7"/>
      <c r="N403" s="150"/>
      <c r="O403" s="143"/>
      <c r="P403" s="8">
        <v>13</v>
      </c>
      <c r="Q403" s="4" t="s">
        <v>797</v>
      </c>
      <c r="R403" s="4">
        <v>94136177.733600006</v>
      </c>
      <c r="S403" s="4">
        <f t="shared" si="82"/>
        <v>-6627083.4100000001</v>
      </c>
      <c r="T403" s="4">
        <v>18691151.541499998</v>
      </c>
      <c r="U403" s="4">
        <v>5967800.6199000003</v>
      </c>
      <c r="V403" s="4">
        <v>1919169.9879000001</v>
      </c>
      <c r="W403" s="4">
        <v>298787.46649999998</v>
      </c>
      <c r="X403" s="4">
        <v>50877342.843599997</v>
      </c>
      <c r="Y403" s="5">
        <f t="shared" si="83"/>
        <v>165263346.78300002</v>
      </c>
    </row>
    <row r="404" spans="1:25" ht="24.95" customHeight="1" x14ac:dyDescent="0.2">
      <c r="A404" s="146"/>
      <c r="B404" s="143"/>
      <c r="C404" s="1">
        <v>16</v>
      </c>
      <c r="D404" s="4" t="s">
        <v>448</v>
      </c>
      <c r="E404" s="4">
        <v>81312102.510499999</v>
      </c>
      <c r="F404" s="119">
        <f t="shared" si="80"/>
        <v>-6627083.4100000001</v>
      </c>
      <c r="G404" s="4">
        <v>16144875.081700001</v>
      </c>
      <c r="H404" s="4">
        <v>5154813.2445</v>
      </c>
      <c r="I404" s="4">
        <v>1657723.4231</v>
      </c>
      <c r="J404" s="4">
        <v>258083.95550000001</v>
      </c>
      <c r="K404" s="4">
        <v>48038872.671999998</v>
      </c>
      <c r="L404" s="5">
        <f t="shared" si="76"/>
        <v>145939387.47729999</v>
      </c>
      <c r="M404" s="7"/>
      <c r="N404" s="151"/>
      <c r="O404" s="144"/>
      <c r="P404" s="8">
        <v>14</v>
      </c>
      <c r="Q404" s="4" t="s">
        <v>798</v>
      </c>
      <c r="R404" s="4">
        <v>103964652.6473</v>
      </c>
      <c r="S404" s="4">
        <f>-6627083.41</f>
        <v>-6627083.4100000001</v>
      </c>
      <c r="T404" s="4">
        <v>20642638.403000001</v>
      </c>
      <c r="U404" s="4">
        <v>6590880.7160999998</v>
      </c>
      <c r="V404" s="4">
        <v>2119544.7485000002</v>
      </c>
      <c r="W404" s="4">
        <v>329982.96629999997</v>
      </c>
      <c r="X404" s="4">
        <v>53332551.560400002</v>
      </c>
      <c r="Y404" s="5">
        <f t="shared" si="83"/>
        <v>180353167.63160002</v>
      </c>
    </row>
    <row r="405" spans="1:25" ht="24.95" customHeight="1" x14ac:dyDescent="0.2">
      <c r="A405" s="146"/>
      <c r="B405" s="143"/>
      <c r="C405" s="1">
        <v>17</v>
      </c>
      <c r="D405" s="4" t="s">
        <v>449</v>
      </c>
      <c r="E405" s="4">
        <v>92852784.308899999</v>
      </c>
      <c r="F405" s="119">
        <f t="shared" si="80"/>
        <v>-6627083.4100000001</v>
      </c>
      <c r="G405" s="4">
        <v>18436328.140299998</v>
      </c>
      <c r="H405" s="4">
        <v>5886439.3806999996</v>
      </c>
      <c r="I405" s="4">
        <v>1893005.2316000001</v>
      </c>
      <c r="J405" s="4">
        <v>294713.98609999998</v>
      </c>
      <c r="K405" s="4">
        <v>55189759.593099996</v>
      </c>
      <c r="L405" s="5">
        <f t="shared" si="76"/>
        <v>167925947.23070002</v>
      </c>
      <c r="M405" s="7"/>
      <c r="N405" s="14"/>
      <c r="O405" s="147" t="s">
        <v>861</v>
      </c>
      <c r="P405" s="148"/>
      <c r="Q405" s="10"/>
      <c r="R405" s="10">
        <f>SUM(R391:R404)</f>
        <v>1336964522.1063998</v>
      </c>
      <c r="S405" s="10">
        <f t="shared" ref="S405:Y405" si="84">SUM(S391:S404)</f>
        <v>-92779167.73999998</v>
      </c>
      <c r="T405" s="10">
        <f t="shared" si="84"/>
        <v>265460177.9032</v>
      </c>
      <c r="U405" s="10">
        <f t="shared" si="84"/>
        <v>84757400.352300018</v>
      </c>
      <c r="V405" s="10">
        <f t="shared" si="84"/>
        <v>27256919.151300002</v>
      </c>
      <c r="W405" s="10">
        <f t="shared" si="84"/>
        <v>4243514.5756000001</v>
      </c>
      <c r="X405" s="10">
        <f t="shared" si="84"/>
        <v>671323012.17350006</v>
      </c>
      <c r="Y405" s="10">
        <f t="shared" si="84"/>
        <v>2297226378.5222998</v>
      </c>
    </row>
    <row r="406" spans="1:25" ht="24.95" customHeight="1" x14ac:dyDescent="0.2">
      <c r="A406" s="146"/>
      <c r="B406" s="143"/>
      <c r="C406" s="1">
        <v>18</v>
      </c>
      <c r="D406" s="4" t="s">
        <v>450</v>
      </c>
      <c r="E406" s="4">
        <v>111634272.0995</v>
      </c>
      <c r="F406" s="119">
        <f t="shared" si="80"/>
        <v>-6627083.4100000001</v>
      </c>
      <c r="G406" s="4">
        <v>22165475.030699998</v>
      </c>
      <c r="H406" s="4">
        <v>7077099.3074000003</v>
      </c>
      <c r="I406" s="4">
        <v>2275906.5621000002</v>
      </c>
      <c r="J406" s="4">
        <v>354326.27639999997</v>
      </c>
      <c r="K406" s="4">
        <v>62246863.522799999</v>
      </c>
      <c r="L406" s="5">
        <f t="shared" si="76"/>
        <v>199126859.38889998</v>
      </c>
      <c r="M406" s="7"/>
      <c r="N406" s="149">
        <v>37</v>
      </c>
      <c r="O406" s="142" t="s">
        <v>947</v>
      </c>
      <c r="P406" s="8">
        <v>1</v>
      </c>
      <c r="Q406" s="4" t="s">
        <v>799</v>
      </c>
      <c r="R406" s="4">
        <v>68676009.794400007</v>
      </c>
      <c r="S406" s="4">
        <f t="shared" ref="S406:S410" si="85">-6627083.41</f>
        <v>-6627083.4100000001</v>
      </c>
      <c r="T406" s="4">
        <v>13635923.374399999</v>
      </c>
      <c r="U406" s="4">
        <v>4353743.0953000002</v>
      </c>
      <c r="V406" s="4">
        <v>1400109.2890999999</v>
      </c>
      <c r="W406" s="4">
        <v>217977.09940000001</v>
      </c>
      <c r="X406" s="4">
        <v>188949372.10859999</v>
      </c>
      <c r="Y406" s="5">
        <f t="shared" si="83"/>
        <v>270606051.35119998</v>
      </c>
    </row>
    <row r="407" spans="1:25" ht="24.95" customHeight="1" x14ac:dyDescent="0.2">
      <c r="A407" s="146"/>
      <c r="B407" s="143"/>
      <c r="C407" s="1">
        <v>19</v>
      </c>
      <c r="D407" s="4" t="s">
        <v>451</v>
      </c>
      <c r="E407" s="4">
        <v>76751319.777099997</v>
      </c>
      <c r="F407" s="119">
        <f t="shared" si="80"/>
        <v>-6627083.4100000001</v>
      </c>
      <c r="G407" s="4">
        <v>15239311.638800001</v>
      </c>
      <c r="H407" s="4">
        <v>4865680.5998999998</v>
      </c>
      <c r="I407" s="4">
        <v>1564741.9833</v>
      </c>
      <c r="J407" s="4">
        <v>243608.068</v>
      </c>
      <c r="K407" s="4">
        <v>46536492.089199997</v>
      </c>
      <c r="L407" s="5">
        <f t="shared" si="76"/>
        <v>138574070.74630001</v>
      </c>
      <c r="M407" s="7"/>
      <c r="N407" s="150"/>
      <c r="O407" s="143"/>
      <c r="P407" s="8">
        <v>2</v>
      </c>
      <c r="Q407" s="4" t="s">
        <v>800</v>
      </c>
      <c r="R407" s="4">
        <v>175313597.96830001</v>
      </c>
      <c r="S407" s="4">
        <f t="shared" si="85"/>
        <v>-6627083.4100000001</v>
      </c>
      <c r="T407" s="4">
        <v>34809284.865900002</v>
      </c>
      <c r="U407" s="4">
        <v>11114075.627699999</v>
      </c>
      <c r="V407" s="4">
        <v>3574147.6209</v>
      </c>
      <c r="W407" s="4">
        <v>556443.94149999996</v>
      </c>
      <c r="X407" s="4">
        <v>252482099.36449999</v>
      </c>
      <c r="Y407" s="5">
        <f t="shared" si="83"/>
        <v>471222565.97880006</v>
      </c>
    </row>
    <row r="408" spans="1:25" ht="24.95" customHeight="1" x14ac:dyDescent="0.2">
      <c r="A408" s="146"/>
      <c r="B408" s="143"/>
      <c r="C408" s="1">
        <v>20</v>
      </c>
      <c r="D408" s="4" t="s">
        <v>452</v>
      </c>
      <c r="E408" s="4">
        <v>73955008.369800001</v>
      </c>
      <c r="F408" s="119">
        <f t="shared" si="80"/>
        <v>-6627083.4100000001</v>
      </c>
      <c r="G408" s="4">
        <v>14684091.727299999</v>
      </c>
      <c r="H408" s="4">
        <v>4688407.3202999998</v>
      </c>
      <c r="I408" s="4">
        <v>1507733.1152999999</v>
      </c>
      <c r="J408" s="4">
        <v>234732.59820000001</v>
      </c>
      <c r="K408" s="4">
        <v>43875719.524899997</v>
      </c>
      <c r="L408" s="5">
        <f t="shared" si="76"/>
        <v>132318609.24579999</v>
      </c>
      <c r="M408" s="7"/>
      <c r="N408" s="150"/>
      <c r="O408" s="143"/>
      <c r="P408" s="8">
        <v>3</v>
      </c>
      <c r="Q408" s="4" t="s">
        <v>801</v>
      </c>
      <c r="R408" s="4">
        <v>98749355.528200001</v>
      </c>
      <c r="S408" s="4">
        <f t="shared" si="85"/>
        <v>-6627083.4100000001</v>
      </c>
      <c r="T408" s="4">
        <v>19607118.254000001</v>
      </c>
      <c r="U408" s="4">
        <v>6260254.8704000004</v>
      </c>
      <c r="V408" s="4">
        <v>2013219.6146</v>
      </c>
      <c r="W408" s="4">
        <v>313429.65549999999</v>
      </c>
      <c r="X408" s="4">
        <v>203839252.64910001</v>
      </c>
      <c r="Y408" s="5">
        <f t="shared" si="83"/>
        <v>324155547.16180003</v>
      </c>
    </row>
    <row r="409" spans="1:25" ht="24.95" customHeight="1" x14ac:dyDescent="0.2">
      <c r="A409" s="146"/>
      <c r="B409" s="143"/>
      <c r="C409" s="1">
        <v>21</v>
      </c>
      <c r="D409" s="4" t="s">
        <v>453</v>
      </c>
      <c r="E409" s="4">
        <v>107753211.3662</v>
      </c>
      <c r="F409" s="119">
        <f t="shared" si="80"/>
        <v>-6627083.4100000001</v>
      </c>
      <c r="G409" s="4">
        <v>21394873.376200002</v>
      </c>
      <c r="H409" s="4">
        <v>6831057.9106999999</v>
      </c>
      <c r="I409" s="4">
        <v>2196782.7283000001</v>
      </c>
      <c r="J409" s="4">
        <v>342007.821</v>
      </c>
      <c r="K409" s="4">
        <v>62552650.773999996</v>
      </c>
      <c r="L409" s="5">
        <f t="shared" si="76"/>
        <v>194443500.56639999</v>
      </c>
      <c r="M409" s="7"/>
      <c r="N409" s="150"/>
      <c r="O409" s="143"/>
      <c r="P409" s="8">
        <v>4</v>
      </c>
      <c r="Q409" s="4" t="s">
        <v>802</v>
      </c>
      <c r="R409" s="4">
        <v>84629506.865099996</v>
      </c>
      <c r="S409" s="4">
        <f t="shared" si="85"/>
        <v>-6627083.4100000001</v>
      </c>
      <c r="T409" s="4">
        <v>16803560.286600001</v>
      </c>
      <c r="U409" s="4">
        <v>5365121.4197000004</v>
      </c>
      <c r="V409" s="4">
        <v>1725355.9001</v>
      </c>
      <c r="W409" s="4">
        <v>268613.37</v>
      </c>
      <c r="X409" s="4">
        <v>197712391.2976</v>
      </c>
      <c r="Y409" s="5">
        <f t="shared" si="83"/>
        <v>299877465.72909999</v>
      </c>
    </row>
    <row r="410" spans="1:25" ht="24.95" customHeight="1" x14ac:dyDescent="0.2">
      <c r="A410" s="146"/>
      <c r="B410" s="143"/>
      <c r="C410" s="1">
        <v>22</v>
      </c>
      <c r="D410" s="4" t="s">
        <v>454</v>
      </c>
      <c r="E410" s="4">
        <v>71713948.595500007</v>
      </c>
      <c r="F410" s="119">
        <f t="shared" si="80"/>
        <v>-6627083.4100000001</v>
      </c>
      <c r="G410" s="4">
        <v>14239119.4662</v>
      </c>
      <c r="H410" s="4">
        <v>4546334.4400000004</v>
      </c>
      <c r="I410" s="4">
        <v>1462044.2551</v>
      </c>
      <c r="J410" s="4">
        <v>227619.4926</v>
      </c>
      <c r="K410" s="4">
        <v>42779878.945900001</v>
      </c>
      <c r="L410" s="5">
        <f t="shared" si="76"/>
        <v>128341861.78529999</v>
      </c>
      <c r="M410" s="7"/>
      <c r="N410" s="150"/>
      <c r="O410" s="143"/>
      <c r="P410" s="8">
        <v>5</v>
      </c>
      <c r="Q410" s="4" t="s">
        <v>803</v>
      </c>
      <c r="R410" s="4">
        <v>80412421.712400004</v>
      </c>
      <c r="S410" s="4">
        <f t="shared" si="85"/>
        <v>-6627083.4100000001</v>
      </c>
      <c r="T410" s="4">
        <v>15966239.5078</v>
      </c>
      <c r="U410" s="4">
        <v>5097777.6206</v>
      </c>
      <c r="V410" s="4">
        <v>1639381.4802999999</v>
      </c>
      <c r="W410" s="4">
        <v>255228.37590000001</v>
      </c>
      <c r="X410" s="4">
        <v>192383347.0587</v>
      </c>
      <c r="Y410" s="5">
        <f t="shared" si="83"/>
        <v>289127312.34570003</v>
      </c>
    </row>
    <row r="411" spans="1:25" ht="24.95" customHeight="1" x14ac:dyDescent="0.2">
      <c r="A411" s="146"/>
      <c r="B411" s="143"/>
      <c r="C411" s="1">
        <v>23</v>
      </c>
      <c r="D411" s="4" t="s">
        <v>455</v>
      </c>
      <c r="E411" s="4">
        <v>72374064.480499998</v>
      </c>
      <c r="F411" s="119">
        <f t="shared" si="80"/>
        <v>-6627083.4100000001</v>
      </c>
      <c r="G411" s="4">
        <v>14370188.374399999</v>
      </c>
      <c r="H411" s="4">
        <v>4588182.7505000001</v>
      </c>
      <c r="I411" s="4">
        <v>1475502.148</v>
      </c>
      <c r="J411" s="4">
        <v>229714.69510000001</v>
      </c>
      <c r="K411" s="4">
        <v>42367780.777999997</v>
      </c>
      <c r="L411" s="5">
        <f t="shared" si="76"/>
        <v>128778349.81649999</v>
      </c>
      <c r="M411" s="7"/>
      <c r="N411" s="151"/>
      <c r="O411" s="144"/>
      <c r="P411" s="8">
        <v>6</v>
      </c>
      <c r="Q411" s="4" t="s">
        <v>804</v>
      </c>
      <c r="R411" s="4">
        <v>82715268.7377</v>
      </c>
      <c r="S411" s="4">
        <f>-6627083.41</f>
        <v>-6627083.4100000001</v>
      </c>
      <c r="T411" s="4">
        <v>16423479.899</v>
      </c>
      <c r="U411" s="4">
        <v>5243767.5284000002</v>
      </c>
      <c r="V411" s="4">
        <v>1686330.0075000001</v>
      </c>
      <c r="W411" s="4">
        <v>262537.59370000003</v>
      </c>
      <c r="X411" s="4">
        <v>191366114.8008</v>
      </c>
      <c r="Y411" s="5">
        <f t="shared" si="83"/>
        <v>291070415.15710002</v>
      </c>
    </row>
    <row r="412" spans="1:25" ht="24.95" customHeight="1" x14ac:dyDescent="0.2">
      <c r="A412" s="146"/>
      <c r="B412" s="143"/>
      <c r="C412" s="1">
        <v>24</v>
      </c>
      <c r="D412" s="4" t="s">
        <v>456</v>
      </c>
      <c r="E412" s="4">
        <v>93371251.3301</v>
      </c>
      <c r="F412" s="119">
        <f t="shared" si="80"/>
        <v>-6627083.4100000001</v>
      </c>
      <c r="G412" s="4">
        <v>18539272.044500001</v>
      </c>
      <c r="H412" s="4">
        <v>5919307.8048</v>
      </c>
      <c r="I412" s="4">
        <v>1903575.3055</v>
      </c>
      <c r="J412" s="4">
        <v>296359.59620000003</v>
      </c>
      <c r="K412" s="4">
        <v>53664528.780000001</v>
      </c>
      <c r="L412" s="5">
        <f t="shared" si="76"/>
        <v>167067211.45109999</v>
      </c>
      <c r="M412" s="7"/>
      <c r="N412" s="125"/>
      <c r="O412" s="153" t="s">
        <v>953</v>
      </c>
      <c r="P412" s="154"/>
      <c r="Q412" s="15"/>
      <c r="R412" s="15">
        <f>SUM(R406:R411)</f>
        <v>590496160.60610008</v>
      </c>
      <c r="S412" s="15">
        <f t="shared" ref="S412:Y412" si="86">SUM(S406:S411)</f>
        <v>-39762500.460000001</v>
      </c>
      <c r="T412" s="15">
        <f t="shared" si="86"/>
        <v>117245606.1877</v>
      </c>
      <c r="U412" s="15">
        <f t="shared" si="86"/>
        <v>37434740.162100002</v>
      </c>
      <c r="V412" s="15">
        <f t="shared" si="86"/>
        <v>12038543.9125</v>
      </c>
      <c r="W412" s="15">
        <f t="shared" si="86"/>
        <v>1874230.0360000001</v>
      </c>
      <c r="X412" s="15">
        <f t="shared" si="86"/>
        <v>1226732577.2793</v>
      </c>
      <c r="Y412" s="15">
        <f t="shared" si="86"/>
        <v>1946059357.7237</v>
      </c>
    </row>
    <row r="413" spans="1:25" ht="24.95" customHeight="1" thickBot="1" x14ac:dyDescent="0.25">
      <c r="A413" s="146"/>
      <c r="B413" s="143"/>
      <c r="C413" s="1">
        <v>25</v>
      </c>
      <c r="D413" s="119" t="s">
        <v>457</v>
      </c>
      <c r="E413" s="119">
        <v>95404715.036300004</v>
      </c>
      <c r="F413" s="119">
        <f>-6627083.41</f>
        <v>-6627083.4100000001</v>
      </c>
      <c r="G413" s="119">
        <v>18943025.194499999</v>
      </c>
      <c r="H413" s="119">
        <v>6048220.0493000001</v>
      </c>
      <c r="I413" s="119">
        <v>1945031.8699</v>
      </c>
      <c r="J413" s="119">
        <v>302813.79359999998</v>
      </c>
      <c r="K413" s="119">
        <v>56416966.939800002</v>
      </c>
      <c r="L413" s="5">
        <f t="shared" si="76"/>
        <v>172433689.4734</v>
      </c>
      <c r="M413" s="7"/>
      <c r="N413" s="155"/>
      <c r="O413" s="156"/>
      <c r="P413" s="156"/>
      <c r="Q413" s="126"/>
      <c r="R413" s="126">
        <v>64988942654.941383</v>
      </c>
      <c r="S413" s="126">
        <f>-5140303390.70214</f>
        <v>-5140303390.7021399</v>
      </c>
      <c r="T413" s="126">
        <v>12903840000.001892</v>
      </c>
      <c r="U413" s="126">
        <v>4120000000.0002041</v>
      </c>
      <c r="V413" s="126">
        <v>1324940435.1256993</v>
      </c>
      <c r="W413" s="126">
        <v>206274378.15590033</v>
      </c>
      <c r="X413" s="126">
        <v>41163805196.835503</v>
      </c>
      <c r="Y413" s="127">
        <f>SUM(R413:X413)</f>
        <v>119567499274.35843</v>
      </c>
    </row>
    <row r="414" spans="1:25" ht="13.5" thickTop="1" x14ac:dyDescent="0.2">
      <c r="D414" s="118"/>
      <c r="E414" s="118"/>
      <c r="F414" s="118"/>
      <c r="G414" s="118"/>
      <c r="H414" s="118"/>
      <c r="I414" s="118"/>
      <c r="J414" s="118"/>
      <c r="K414" s="118"/>
      <c r="L414" s="118"/>
      <c r="T414" s="22"/>
      <c r="Y414" s="22"/>
    </row>
  </sheetData>
  <mergeCells count="116">
    <mergeCell ref="N159:N183"/>
    <mergeCell ref="O159:O183"/>
    <mergeCell ref="O184:P184"/>
    <mergeCell ref="N185:N204"/>
    <mergeCell ref="O185:O204"/>
    <mergeCell ref="O205:P205"/>
    <mergeCell ref="N124:N143"/>
    <mergeCell ref="O124:O143"/>
    <mergeCell ref="O144:P144"/>
    <mergeCell ref="N145:N157"/>
    <mergeCell ref="O145:O157"/>
    <mergeCell ref="O158:P158"/>
    <mergeCell ref="N256:N288"/>
    <mergeCell ref="O256:O288"/>
    <mergeCell ref="O289:P289"/>
    <mergeCell ref="N290:N306"/>
    <mergeCell ref="O290:O306"/>
    <mergeCell ref="O307:P307"/>
    <mergeCell ref="N206:N223"/>
    <mergeCell ref="O206:O223"/>
    <mergeCell ref="O224:P224"/>
    <mergeCell ref="N225:N254"/>
    <mergeCell ref="O225:O254"/>
    <mergeCell ref="O255:P255"/>
    <mergeCell ref="N356:N371"/>
    <mergeCell ref="O356:O371"/>
    <mergeCell ref="O372:P372"/>
    <mergeCell ref="N373:N389"/>
    <mergeCell ref="O373:O389"/>
    <mergeCell ref="N308:N330"/>
    <mergeCell ref="O308:O330"/>
    <mergeCell ref="O331:P331"/>
    <mergeCell ref="N332:N354"/>
    <mergeCell ref="O332:O354"/>
    <mergeCell ref="O355:P355"/>
    <mergeCell ref="N406:N411"/>
    <mergeCell ref="O406:O411"/>
    <mergeCell ref="B388:C388"/>
    <mergeCell ref="A389:A413"/>
    <mergeCell ref="B389:B413"/>
    <mergeCell ref="O412:P412"/>
    <mergeCell ref="N413:P413"/>
    <mergeCell ref="O390:P390"/>
    <mergeCell ref="N391:N404"/>
    <mergeCell ref="O391:O404"/>
    <mergeCell ref="O405:P405"/>
    <mergeCell ref="A337:A363"/>
    <mergeCell ref="B337:B363"/>
    <mergeCell ref="B364:C364"/>
    <mergeCell ref="A365:A387"/>
    <mergeCell ref="B365:B387"/>
    <mergeCell ref="B308:C308"/>
    <mergeCell ref="A309:A335"/>
    <mergeCell ref="B309:B335"/>
    <mergeCell ref="B336:C336"/>
    <mergeCell ref="B296:C296"/>
    <mergeCell ref="A203:A227"/>
    <mergeCell ref="B203:B227"/>
    <mergeCell ref="B228:C228"/>
    <mergeCell ref="A229:A241"/>
    <mergeCell ref="B229:B241"/>
    <mergeCell ref="A297:A307"/>
    <mergeCell ref="B297:B307"/>
    <mergeCell ref="A262:A277"/>
    <mergeCell ref="B278:C278"/>
    <mergeCell ref="B262:B277"/>
    <mergeCell ref="A279:A295"/>
    <mergeCell ref="B279:B295"/>
    <mergeCell ref="B155:C155"/>
    <mergeCell ref="B261:C261"/>
    <mergeCell ref="A156:A182"/>
    <mergeCell ref="B156:B182"/>
    <mergeCell ref="B183:C183"/>
    <mergeCell ref="A184:A201"/>
    <mergeCell ref="B184:B201"/>
    <mergeCell ref="B202:C202"/>
    <mergeCell ref="B242:C242"/>
    <mergeCell ref="A243:A260"/>
    <mergeCell ref="B243:B260"/>
    <mergeCell ref="B131:C131"/>
    <mergeCell ref="B47:C47"/>
    <mergeCell ref="A48:A78"/>
    <mergeCell ref="B101:C101"/>
    <mergeCell ref="A102:A121"/>
    <mergeCell ref="B102:B121"/>
    <mergeCell ref="B79:C79"/>
    <mergeCell ref="B80:B100"/>
    <mergeCell ref="A132:A154"/>
    <mergeCell ref="B132:B154"/>
    <mergeCell ref="B122:C122"/>
    <mergeCell ref="O106:P106"/>
    <mergeCell ref="N107:N122"/>
    <mergeCell ref="O107:O122"/>
    <mergeCell ref="B48:B78"/>
    <mergeCell ref="A80:A100"/>
    <mergeCell ref="N85:N105"/>
    <mergeCell ref="A123:A130"/>
    <mergeCell ref="B123:B130"/>
    <mergeCell ref="O123:P123"/>
    <mergeCell ref="N28:N61"/>
    <mergeCell ref="O28:O61"/>
    <mergeCell ref="O62:P62"/>
    <mergeCell ref="N63:N83"/>
    <mergeCell ref="O63:O83"/>
    <mergeCell ref="O84:P84"/>
    <mergeCell ref="O85:O105"/>
    <mergeCell ref="A1:Y1"/>
    <mergeCell ref="B4:Y4"/>
    <mergeCell ref="B8:B24"/>
    <mergeCell ref="O8:O26"/>
    <mergeCell ref="N8:N26"/>
    <mergeCell ref="A8:A24"/>
    <mergeCell ref="B25:C25"/>
    <mergeCell ref="A26:A46"/>
    <mergeCell ref="B26:B46"/>
    <mergeCell ref="O27:P27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7"/>
  <sheetViews>
    <sheetView workbookViewId="0">
      <selection activeCell="A2" sqref="A1:XFD2"/>
    </sheetView>
  </sheetViews>
  <sheetFormatPr defaultRowHeight="12.75" x14ac:dyDescent="0.2"/>
  <cols>
    <col min="2" max="2" width="24.140625" customWidth="1"/>
    <col min="4" max="9" width="25.5703125" customWidth="1"/>
    <col min="10" max="10" width="25" customWidth="1"/>
    <col min="11" max="11" width="26.140625" customWidth="1"/>
    <col min="12" max="12" width="8.42578125" customWidth="1"/>
    <col min="13" max="14" width="18.7109375" bestFit="1" customWidth="1"/>
  </cols>
  <sheetData>
    <row r="1" spans="1:12" ht="51.75" customHeight="1" x14ac:dyDescent="0.35">
      <c r="A1" s="158" t="s">
        <v>918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2" ht="19.5" x14ac:dyDescent="0.35">
      <c r="A2" s="87"/>
      <c r="B2" s="88">
        <v>1</v>
      </c>
      <c r="C2" s="88">
        <v>2</v>
      </c>
      <c r="D2" s="88">
        <v>3</v>
      </c>
      <c r="E2" s="88">
        <v>4</v>
      </c>
      <c r="F2" s="88">
        <v>5</v>
      </c>
      <c r="G2" s="88">
        <v>6</v>
      </c>
      <c r="H2" s="88">
        <v>7</v>
      </c>
      <c r="I2" s="88">
        <v>8</v>
      </c>
      <c r="J2" s="88">
        <v>9</v>
      </c>
      <c r="K2" s="89" t="s">
        <v>952</v>
      </c>
      <c r="L2" s="90"/>
    </row>
    <row r="3" spans="1:12" ht="69" customHeight="1" x14ac:dyDescent="0.25">
      <c r="A3" s="91" t="s">
        <v>0</v>
      </c>
      <c r="B3" s="91" t="s">
        <v>22</v>
      </c>
      <c r="C3" s="92" t="s">
        <v>1</v>
      </c>
      <c r="D3" s="93" t="s">
        <v>7</v>
      </c>
      <c r="E3" s="94" t="s">
        <v>911</v>
      </c>
      <c r="F3" s="95" t="s">
        <v>895</v>
      </c>
      <c r="G3" s="96" t="s">
        <v>920</v>
      </c>
      <c r="H3" s="96" t="s">
        <v>919</v>
      </c>
      <c r="I3" s="96" t="s">
        <v>921</v>
      </c>
      <c r="J3" s="91" t="s">
        <v>12</v>
      </c>
      <c r="K3" s="91" t="s">
        <v>15</v>
      </c>
      <c r="L3" s="91" t="s">
        <v>0</v>
      </c>
    </row>
    <row r="4" spans="1:12" ht="18.75" x14ac:dyDescent="0.3">
      <c r="A4" s="97"/>
      <c r="B4" s="97"/>
      <c r="C4" s="97"/>
      <c r="D4" s="98" t="s">
        <v>896</v>
      </c>
      <c r="E4" s="98" t="s">
        <v>896</v>
      </c>
      <c r="F4" s="98" t="s">
        <v>896</v>
      </c>
      <c r="G4" s="98" t="s">
        <v>896</v>
      </c>
      <c r="H4" s="98" t="s">
        <v>896</v>
      </c>
      <c r="I4" s="98" t="s">
        <v>896</v>
      </c>
      <c r="J4" s="98" t="s">
        <v>896</v>
      </c>
      <c r="K4" s="98" t="s">
        <v>896</v>
      </c>
      <c r="L4" s="97"/>
    </row>
    <row r="5" spans="1:12" ht="18.75" x14ac:dyDescent="0.3">
      <c r="A5" s="99">
        <v>1</v>
      </c>
      <c r="B5" s="97" t="s">
        <v>40</v>
      </c>
      <c r="C5" s="99">
        <v>17</v>
      </c>
      <c r="D5" s="97">
        <v>1348921484.7653</v>
      </c>
      <c r="E5" s="97">
        <f>-112660417.97</f>
        <v>-112660417.97</v>
      </c>
      <c r="F5" s="97">
        <v>267834285.35519999</v>
      </c>
      <c r="G5" s="97">
        <v>85515416.780100003</v>
      </c>
      <c r="H5" s="97">
        <v>27500687.747099999</v>
      </c>
      <c r="I5" s="97">
        <v>4281465.8783</v>
      </c>
      <c r="J5" s="97">
        <v>703020238.17069995</v>
      </c>
      <c r="K5" s="97">
        <f>D5+E5+F5+G5+H5+I5+J5</f>
        <v>2324413160.7267003</v>
      </c>
      <c r="L5" s="100">
        <v>1</v>
      </c>
    </row>
    <row r="6" spans="1:12" ht="18.75" x14ac:dyDescent="0.3">
      <c r="A6" s="99">
        <v>2</v>
      </c>
      <c r="B6" s="97" t="s">
        <v>41</v>
      </c>
      <c r="C6" s="99">
        <v>21</v>
      </c>
      <c r="D6" s="97">
        <v>1701470851.2541001</v>
      </c>
      <c r="E6" s="97">
        <f>-139168751.61</f>
        <v>-139168751.61000001</v>
      </c>
      <c r="F6" s="97">
        <v>337834510.49239999</v>
      </c>
      <c r="G6" s="97">
        <v>107865424.8062</v>
      </c>
      <c r="H6" s="97">
        <v>34688170.601199999</v>
      </c>
      <c r="I6" s="97">
        <v>5400454.7149999999</v>
      </c>
      <c r="J6" s="97">
        <v>852977456.0079</v>
      </c>
      <c r="K6" s="97">
        <f t="shared" ref="K6:K41" si="0">D6+E6+F6+G6+H6+I6+J6</f>
        <v>2901068116.2667999</v>
      </c>
      <c r="L6" s="100">
        <v>2</v>
      </c>
    </row>
    <row r="7" spans="1:12" ht="18.75" x14ac:dyDescent="0.3">
      <c r="A7" s="99">
        <v>3</v>
      </c>
      <c r="B7" s="97" t="s">
        <v>42</v>
      </c>
      <c r="C7" s="99">
        <v>31</v>
      </c>
      <c r="D7" s="97">
        <v>2266259190.7600999</v>
      </c>
      <c r="E7" s="97">
        <f>-205439585.71</f>
        <v>-205439585.71000001</v>
      </c>
      <c r="F7" s="97">
        <v>449975715.89029998</v>
      </c>
      <c r="G7" s="97">
        <v>143670407.37200001</v>
      </c>
      <c r="H7" s="97">
        <v>46202604.868199997</v>
      </c>
      <c r="I7" s="97">
        <v>7193088.3353000004</v>
      </c>
      <c r="J7" s="97">
        <v>1196541902.7585001</v>
      </c>
      <c r="K7" s="97">
        <f t="shared" si="0"/>
        <v>3904403324.2743998</v>
      </c>
      <c r="L7" s="100">
        <v>3</v>
      </c>
    </row>
    <row r="8" spans="1:12" ht="18.75" x14ac:dyDescent="0.3">
      <c r="A8" s="99">
        <v>4</v>
      </c>
      <c r="B8" s="97" t="s">
        <v>43</v>
      </c>
      <c r="C8" s="99">
        <v>21</v>
      </c>
      <c r="D8" s="97">
        <v>1710665780.1238</v>
      </c>
      <c r="E8" s="97">
        <f>-139168751.61</f>
        <v>-139168751.61000001</v>
      </c>
      <c r="F8" s="97">
        <v>339660204.00420004</v>
      </c>
      <c r="G8" s="97">
        <v>108448340.9976</v>
      </c>
      <c r="H8" s="97">
        <v>34875629.1527</v>
      </c>
      <c r="I8" s="97">
        <v>5429639.3448000001</v>
      </c>
      <c r="J8" s="97">
        <v>960437590.19459999</v>
      </c>
      <c r="K8" s="97">
        <f t="shared" si="0"/>
        <v>3020348432.2077003</v>
      </c>
      <c r="L8" s="100">
        <v>4</v>
      </c>
    </row>
    <row r="9" spans="1:12" ht="18.75" x14ac:dyDescent="0.3">
      <c r="A9" s="99">
        <v>5</v>
      </c>
      <c r="B9" s="97" t="s">
        <v>44</v>
      </c>
      <c r="C9" s="99">
        <v>20</v>
      </c>
      <c r="D9" s="97">
        <v>1941944179.8675001</v>
      </c>
      <c r="E9" s="97">
        <f>-132541668.2</f>
        <v>-132541668.2</v>
      </c>
      <c r="F9" s="97">
        <v>385581546.06349999</v>
      </c>
      <c r="G9" s="97">
        <v>123110327.6066</v>
      </c>
      <c r="H9" s="97">
        <v>39590740.540600002</v>
      </c>
      <c r="I9" s="97">
        <v>6163715.1146</v>
      </c>
      <c r="J9" s="97">
        <v>948346887.02180004</v>
      </c>
      <c r="K9" s="97">
        <f t="shared" si="0"/>
        <v>3312195728.0145998</v>
      </c>
      <c r="L9" s="100">
        <v>5</v>
      </c>
    </row>
    <row r="10" spans="1:12" ht="18.75" x14ac:dyDescent="0.3">
      <c r="A10" s="99">
        <v>6</v>
      </c>
      <c r="B10" s="97" t="s">
        <v>45</v>
      </c>
      <c r="C10" s="99">
        <v>8</v>
      </c>
      <c r="D10" s="97">
        <v>790442362.83560002</v>
      </c>
      <c r="E10" s="97">
        <f>-53016667.28</f>
        <v>-53016667.280000001</v>
      </c>
      <c r="F10" s="97">
        <v>156945802.8177</v>
      </c>
      <c r="G10" s="97">
        <v>50110409.584299996</v>
      </c>
      <c r="H10" s="97">
        <v>16114880.553200001</v>
      </c>
      <c r="I10" s="97">
        <v>2508857.6641000002</v>
      </c>
      <c r="J10" s="97">
        <v>394234700.13499999</v>
      </c>
      <c r="K10" s="97">
        <f t="shared" si="0"/>
        <v>1357340346.3099003</v>
      </c>
      <c r="L10" s="100">
        <v>6</v>
      </c>
    </row>
    <row r="11" spans="1:12" ht="18.75" x14ac:dyDescent="0.3">
      <c r="A11" s="99">
        <v>7</v>
      </c>
      <c r="B11" s="97" t="s">
        <v>46</v>
      </c>
      <c r="C11" s="99">
        <v>23</v>
      </c>
      <c r="D11" s="97">
        <v>2113135819.9395001</v>
      </c>
      <c r="E11" s="97">
        <f>-152422918.43</f>
        <v>-152422918.43000001</v>
      </c>
      <c r="F11" s="97">
        <v>419572398.08539999</v>
      </c>
      <c r="G11" s="97">
        <v>133963090.0654</v>
      </c>
      <c r="H11" s="97">
        <v>43080853.1171</v>
      </c>
      <c r="I11" s="97">
        <v>6707075.9950000001</v>
      </c>
      <c r="J11" s="97">
        <v>990345658.38629997</v>
      </c>
      <c r="K11" s="97">
        <f t="shared" si="0"/>
        <v>3554381977.1587</v>
      </c>
      <c r="L11" s="100">
        <v>7</v>
      </c>
    </row>
    <row r="12" spans="1:12" ht="18.75" x14ac:dyDescent="0.3">
      <c r="A12" s="99">
        <v>8</v>
      </c>
      <c r="B12" s="97" t="s">
        <v>47</v>
      </c>
      <c r="C12" s="99">
        <v>27</v>
      </c>
      <c r="D12" s="97">
        <v>2294232244.1535001</v>
      </c>
      <c r="E12" s="97">
        <f>-178931252.07</f>
        <v>-178931252.06999999</v>
      </c>
      <c r="F12" s="97">
        <v>455529888.5011</v>
      </c>
      <c r="G12" s="97">
        <v>145443770.27469999</v>
      </c>
      <c r="H12" s="97">
        <v>46772896.183200002</v>
      </c>
      <c r="I12" s="97">
        <v>7281874.5800999999</v>
      </c>
      <c r="J12" s="97">
        <v>1104167995.3361001</v>
      </c>
      <c r="K12" s="97">
        <f t="shared" si="0"/>
        <v>3874497416.9587002</v>
      </c>
      <c r="L12" s="100">
        <v>8</v>
      </c>
    </row>
    <row r="13" spans="1:12" ht="18.75" x14ac:dyDescent="0.3">
      <c r="A13" s="99">
        <v>9</v>
      </c>
      <c r="B13" s="97" t="s">
        <v>48</v>
      </c>
      <c r="C13" s="99">
        <v>18</v>
      </c>
      <c r="D13" s="97">
        <v>1479019268.8828001</v>
      </c>
      <c r="E13" s="97">
        <f>-119287501.38</f>
        <v>-119287501.38</v>
      </c>
      <c r="F13" s="97">
        <v>293665771.78999996</v>
      </c>
      <c r="G13" s="97">
        <v>93763017.812999994</v>
      </c>
      <c r="H13" s="97">
        <v>30153013.014400002</v>
      </c>
      <c r="I13" s="97">
        <v>4694395.1925999997</v>
      </c>
      <c r="J13" s="97">
        <v>741855727.45309997</v>
      </c>
      <c r="K13" s="97">
        <f t="shared" si="0"/>
        <v>2523863692.7658997</v>
      </c>
      <c r="L13" s="100">
        <v>9</v>
      </c>
    </row>
    <row r="14" spans="1:12" ht="18.75" x14ac:dyDescent="0.3">
      <c r="A14" s="99">
        <v>10</v>
      </c>
      <c r="B14" s="97" t="s">
        <v>49</v>
      </c>
      <c r="C14" s="99">
        <v>25</v>
      </c>
      <c r="D14" s="97">
        <v>1895151069.2219999</v>
      </c>
      <c r="E14" s="97">
        <f>-165677085.25</f>
        <v>-165677085.25</v>
      </c>
      <c r="F14" s="97">
        <v>376290568.4267</v>
      </c>
      <c r="G14" s="97">
        <v>120143859.65090001</v>
      </c>
      <c r="H14" s="97">
        <v>38636761.573600002</v>
      </c>
      <c r="I14" s="97">
        <v>6015194.1601</v>
      </c>
      <c r="J14" s="97">
        <v>1125620974.1347001</v>
      </c>
      <c r="K14" s="97">
        <f t="shared" si="0"/>
        <v>3396181341.9179993</v>
      </c>
      <c r="L14" s="100">
        <v>10</v>
      </c>
    </row>
    <row r="15" spans="1:12" ht="18.75" x14ac:dyDescent="0.3">
      <c r="A15" s="99">
        <v>11</v>
      </c>
      <c r="B15" s="97" t="s">
        <v>50</v>
      </c>
      <c r="C15" s="99">
        <v>13</v>
      </c>
      <c r="D15" s="97">
        <v>1094083136.2255001</v>
      </c>
      <c r="E15" s="97">
        <f>-97092915.6922</f>
        <v>-97092915.692200005</v>
      </c>
      <c r="F15" s="97">
        <v>217235011.9853</v>
      </c>
      <c r="G15" s="97">
        <v>69359837.798700005</v>
      </c>
      <c r="H15" s="97">
        <v>22305255.745900001</v>
      </c>
      <c r="I15" s="97">
        <v>3472611.0219999999</v>
      </c>
      <c r="J15" s="97">
        <v>581461998.31110001</v>
      </c>
      <c r="K15" s="97">
        <f t="shared" si="0"/>
        <v>1890824935.3963003</v>
      </c>
      <c r="L15" s="100">
        <v>11</v>
      </c>
    </row>
    <row r="16" spans="1:12" ht="18.75" x14ac:dyDescent="0.3">
      <c r="A16" s="99">
        <v>12</v>
      </c>
      <c r="B16" s="97" t="s">
        <v>51</v>
      </c>
      <c r="C16" s="99">
        <v>18</v>
      </c>
      <c r="D16" s="97">
        <v>1450047078.1698999</v>
      </c>
      <c r="E16" s="97">
        <f>-119287501.38</f>
        <v>-119287501.38</v>
      </c>
      <c r="F16" s="97">
        <v>287913216.07609993</v>
      </c>
      <c r="G16" s="97">
        <v>91926314.200499997</v>
      </c>
      <c r="H16" s="97">
        <v>29562352.120499998</v>
      </c>
      <c r="I16" s="97">
        <v>4602437.6935000001</v>
      </c>
      <c r="J16" s="97">
        <v>781079256.49450004</v>
      </c>
      <c r="K16" s="97">
        <f t="shared" si="0"/>
        <v>2525843153.375</v>
      </c>
      <c r="L16" s="100">
        <v>12</v>
      </c>
    </row>
    <row r="17" spans="1:12" ht="18.75" x14ac:dyDescent="0.3">
      <c r="A17" s="99">
        <v>13</v>
      </c>
      <c r="B17" s="97" t="s">
        <v>52</v>
      </c>
      <c r="C17" s="99">
        <v>16</v>
      </c>
      <c r="D17" s="97">
        <v>1151389965.0806</v>
      </c>
      <c r="E17" s="97">
        <f>-106033334.56</f>
        <v>-106033334.56</v>
      </c>
      <c r="F17" s="97">
        <v>228613534.5499</v>
      </c>
      <c r="G17" s="97">
        <v>72992827.123199999</v>
      </c>
      <c r="H17" s="97">
        <v>23473579.643100001</v>
      </c>
      <c r="I17" s="97">
        <v>3654502.4328999999</v>
      </c>
      <c r="J17" s="97">
        <v>648129113.91330004</v>
      </c>
      <c r="K17" s="97">
        <f t="shared" si="0"/>
        <v>2022220188.1830001</v>
      </c>
      <c r="L17" s="100">
        <v>13</v>
      </c>
    </row>
    <row r="18" spans="1:12" ht="18.75" x14ac:dyDescent="0.3">
      <c r="A18" s="99">
        <v>14</v>
      </c>
      <c r="B18" s="97" t="s">
        <v>53</v>
      </c>
      <c r="C18" s="99">
        <v>17</v>
      </c>
      <c r="D18" s="97">
        <v>1473269389.2736001</v>
      </c>
      <c r="E18" s="97">
        <f>-112660417.97</f>
        <v>-112660417.97</v>
      </c>
      <c r="F18" s="97">
        <v>292524107.93970001</v>
      </c>
      <c r="G18" s="97">
        <v>93398501.896400005</v>
      </c>
      <c r="H18" s="97">
        <v>30035789.2577</v>
      </c>
      <c r="I18" s="97">
        <v>4676145.1211000001</v>
      </c>
      <c r="J18" s="97">
        <v>771704160.06340003</v>
      </c>
      <c r="K18" s="97">
        <f t="shared" si="0"/>
        <v>2552947675.5818996</v>
      </c>
      <c r="L18" s="100">
        <v>14</v>
      </c>
    </row>
    <row r="19" spans="1:12" ht="18.75" x14ac:dyDescent="0.3">
      <c r="A19" s="99">
        <v>15</v>
      </c>
      <c r="B19" s="97" t="s">
        <v>54</v>
      </c>
      <c r="C19" s="99">
        <v>11</v>
      </c>
      <c r="D19" s="97">
        <v>1009485214.5007</v>
      </c>
      <c r="E19" s="97">
        <f>-72897917.51</f>
        <v>-72897917.510000005</v>
      </c>
      <c r="F19" s="97">
        <v>200437723.06700003</v>
      </c>
      <c r="G19" s="97">
        <v>63996718.731399998</v>
      </c>
      <c r="H19" s="97">
        <v>20580543.777100001</v>
      </c>
      <c r="I19" s="97">
        <v>3204097.9032000001</v>
      </c>
      <c r="J19" s="97">
        <v>524063279.53250003</v>
      </c>
      <c r="K19" s="97">
        <f t="shared" si="0"/>
        <v>1748869660.0019002</v>
      </c>
      <c r="L19" s="100">
        <v>15</v>
      </c>
    </row>
    <row r="20" spans="1:12" ht="18.75" x14ac:dyDescent="0.3">
      <c r="A20" s="99">
        <v>16</v>
      </c>
      <c r="B20" s="97" t="s">
        <v>55</v>
      </c>
      <c r="C20" s="99">
        <v>27</v>
      </c>
      <c r="D20" s="97">
        <v>1974508707.6654</v>
      </c>
      <c r="E20" s="97">
        <f>-178931252.07</f>
        <v>-178931252.06999999</v>
      </c>
      <c r="F20" s="97">
        <v>392047376.08379996</v>
      </c>
      <c r="G20" s="97">
        <v>125174768.86480001</v>
      </c>
      <c r="H20" s="97">
        <v>40254639.011500001</v>
      </c>
      <c r="I20" s="97">
        <v>6267074.6623</v>
      </c>
      <c r="J20" s="97">
        <v>1067293331.679</v>
      </c>
      <c r="K20" s="97">
        <f t="shared" si="0"/>
        <v>3426614645.8968</v>
      </c>
      <c r="L20" s="100">
        <v>16</v>
      </c>
    </row>
    <row r="21" spans="1:12" ht="18.75" x14ac:dyDescent="0.3">
      <c r="A21" s="99">
        <v>17</v>
      </c>
      <c r="B21" s="97" t="s">
        <v>56</v>
      </c>
      <c r="C21" s="99">
        <v>27</v>
      </c>
      <c r="D21" s="97">
        <v>2074407303.6839001</v>
      </c>
      <c r="E21" s="97">
        <f>-178931252.07</f>
        <v>-178931252.06999999</v>
      </c>
      <c r="F21" s="97">
        <v>411882681.08470005</v>
      </c>
      <c r="G21" s="97">
        <v>131507880.29520001</v>
      </c>
      <c r="H21" s="97">
        <v>42291288.383599997</v>
      </c>
      <c r="I21" s="97">
        <v>6584151.9973999998</v>
      </c>
      <c r="J21" s="97">
        <v>1122847048.329</v>
      </c>
      <c r="K21" s="97">
        <f t="shared" si="0"/>
        <v>3610589101.7038002</v>
      </c>
      <c r="L21" s="100">
        <v>17</v>
      </c>
    </row>
    <row r="22" spans="1:12" ht="18.75" x14ac:dyDescent="0.3">
      <c r="A22" s="99">
        <v>18</v>
      </c>
      <c r="B22" s="97" t="s">
        <v>57</v>
      </c>
      <c r="C22" s="99">
        <v>23</v>
      </c>
      <c r="D22" s="97">
        <v>2332867438.6967001</v>
      </c>
      <c r="E22" s="97">
        <f>-152422918.43</f>
        <v>-152422918.43000001</v>
      </c>
      <c r="F22" s="97">
        <v>463201076.06589997</v>
      </c>
      <c r="G22" s="97">
        <v>147893063.8779</v>
      </c>
      <c r="H22" s="97">
        <v>47560558.351300001</v>
      </c>
      <c r="I22" s="97">
        <v>7404502.3750999998</v>
      </c>
      <c r="J22" s="97">
        <v>1169225176.7121</v>
      </c>
      <c r="K22" s="97">
        <f t="shared" si="0"/>
        <v>4015728897.6490002</v>
      </c>
      <c r="L22" s="100">
        <v>18</v>
      </c>
    </row>
    <row r="23" spans="1:12" ht="18.75" x14ac:dyDescent="0.3">
      <c r="A23" s="99">
        <v>19</v>
      </c>
      <c r="B23" s="97" t="s">
        <v>58</v>
      </c>
      <c r="C23" s="99">
        <v>44</v>
      </c>
      <c r="D23" s="97">
        <v>3714124902.5091</v>
      </c>
      <c r="E23" s="97">
        <f>-291591670.04</f>
        <v>-291591670.04000002</v>
      </c>
      <c r="F23" s="97">
        <v>737455812.08300018</v>
      </c>
      <c r="G23" s="97">
        <v>235458432.97690001</v>
      </c>
      <c r="H23" s="97">
        <v>75720485.1074</v>
      </c>
      <c r="I23" s="97">
        <v>11788602.3894</v>
      </c>
      <c r="J23" s="97">
        <v>2161261638.4963999</v>
      </c>
      <c r="K23" s="97">
        <f t="shared" si="0"/>
        <v>6644218203.5221996</v>
      </c>
      <c r="L23" s="100">
        <v>19</v>
      </c>
    </row>
    <row r="24" spans="1:12" ht="18.75" x14ac:dyDescent="0.3">
      <c r="A24" s="99">
        <v>20</v>
      </c>
      <c r="B24" s="97" t="s">
        <v>59</v>
      </c>
      <c r="C24" s="99">
        <v>34</v>
      </c>
      <c r="D24" s="97">
        <v>2827626508.0029998</v>
      </c>
      <c r="E24" s="97">
        <f>-225320835.94</f>
        <v>-225320835.94</v>
      </c>
      <c r="F24" s="97">
        <v>561437662.29189992</v>
      </c>
      <c r="G24" s="97">
        <v>179258512.8644</v>
      </c>
      <c r="H24" s="97">
        <v>57647294.183300003</v>
      </c>
      <c r="I24" s="97">
        <v>8974863.6577000003</v>
      </c>
      <c r="J24" s="97">
        <v>1429549387.4538</v>
      </c>
      <c r="K24" s="97">
        <f t="shared" si="0"/>
        <v>4839173392.5140991</v>
      </c>
      <c r="L24" s="100">
        <v>20</v>
      </c>
    </row>
    <row r="25" spans="1:12" ht="18.75" x14ac:dyDescent="0.3">
      <c r="A25" s="99">
        <v>21</v>
      </c>
      <c r="B25" s="97" t="s">
        <v>60</v>
      </c>
      <c r="C25" s="99">
        <v>21</v>
      </c>
      <c r="D25" s="97">
        <v>1784535841.5365</v>
      </c>
      <c r="E25" s="97">
        <f>-139168751.61</f>
        <v>-139168751.61000001</v>
      </c>
      <c r="F25" s="97">
        <v>354327429.14009994</v>
      </c>
      <c r="G25" s="97">
        <v>113131363.0714</v>
      </c>
      <c r="H25" s="97">
        <v>36381630.440399997</v>
      </c>
      <c r="I25" s="97">
        <v>5664102.3221000005</v>
      </c>
      <c r="J25" s="97">
        <v>856338145.76289999</v>
      </c>
      <c r="K25" s="97">
        <f t="shared" si="0"/>
        <v>3011209760.6633997</v>
      </c>
      <c r="L25" s="100">
        <v>21</v>
      </c>
    </row>
    <row r="26" spans="1:12" ht="18.75" x14ac:dyDescent="0.3">
      <c r="A26" s="99">
        <v>22</v>
      </c>
      <c r="B26" s="97" t="s">
        <v>61</v>
      </c>
      <c r="C26" s="99">
        <v>21</v>
      </c>
      <c r="D26" s="97">
        <v>1844448506.8278</v>
      </c>
      <c r="E26" s="97">
        <f>-139168751.61</f>
        <v>-139168751.61000001</v>
      </c>
      <c r="F26" s="97">
        <v>366223351.97420001</v>
      </c>
      <c r="G26" s="97">
        <v>116929550.4385</v>
      </c>
      <c r="H26" s="97">
        <v>37603079.960600004</v>
      </c>
      <c r="I26" s="97">
        <v>5854264.6371999998</v>
      </c>
      <c r="J26" s="97">
        <v>851468604.66980004</v>
      </c>
      <c r="K26" s="97">
        <f t="shared" si="0"/>
        <v>3083358606.8980999</v>
      </c>
      <c r="L26" s="100">
        <v>22</v>
      </c>
    </row>
    <row r="27" spans="1:12" ht="18.75" x14ac:dyDescent="0.3">
      <c r="A27" s="99">
        <v>23</v>
      </c>
      <c r="B27" s="97" t="s">
        <v>62</v>
      </c>
      <c r="C27" s="99">
        <v>16</v>
      </c>
      <c r="D27" s="97">
        <v>1305140515.1921</v>
      </c>
      <c r="E27" s="97">
        <f>-106033334.56</f>
        <v>-106033334.56</v>
      </c>
      <c r="F27" s="97">
        <v>259141381.55739999</v>
      </c>
      <c r="G27" s="97">
        <v>82739904.711999997</v>
      </c>
      <c r="H27" s="97">
        <v>26608117.8037</v>
      </c>
      <c r="I27" s="97">
        <v>4142505.4355000001</v>
      </c>
      <c r="J27" s="97">
        <v>674117397.79069996</v>
      </c>
      <c r="K27" s="97">
        <f t="shared" si="0"/>
        <v>2245856487.9313998</v>
      </c>
      <c r="L27" s="100">
        <v>23</v>
      </c>
    </row>
    <row r="28" spans="1:12" ht="18.75" x14ac:dyDescent="0.3">
      <c r="A28" s="99">
        <v>24</v>
      </c>
      <c r="B28" s="97" t="s">
        <v>63</v>
      </c>
      <c r="C28" s="99">
        <v>20</v>
      </c>
      <c r="D28" s="97">
        <v>2223301892.5862999</v>
      </c>
      <c r="E28" s="97">
        <f>-132541668.2</f>
        <v>-132541668.2</v>
      </c>
      <c r="F28" s="97">
        <v>441446355.66650003</v>
      </c>
      <c r="G28" s="97">
        <v>140947112.2818</v>
      </c>
      <c r="H28" s="97">
        <v>45326827.251500003</v>
      </c>
      <c r="I28" s="97">
        <v>7056742.2182999998</v>
      </c>
      <c r="J28" s="97">
        <v>7090296993.9160004</v>
      </c>
      <c r="K28" s="97">
        <f t="shared" si="0"/>
        <v>9815834255.7203999</v>
      </c>
      <c r="L28" s="100">
        <v>24</v>
      </c>
    </row>
    <row r="29" spans="1:12" ht="18.75" x14ac:dyDescent="0.3">
      <c r="A29" s="99">
        <v>25</v>
      </c>
      <c r="B29" s="97" t="s">
        <v>64</v>
      </c>
      <c r="C29" s="99">
        <v>13</v>
      </c>
      <c r="D29" s="97">
        <v>1164410286.2270999</v>
      </c>
      <c r="E29" s="97">
        <f>-86152084.33</f>
        <v>-86152084.329999998</v>
      </c>
      <c r="F29" s="97">
        <v>231198776.49969998</v>
      </c>
      <c r="G29" s="97">
        <v>73818255.587300003</v>
      </c>
      <c r="H29" s="97">
        <v>23739027.1065</v>
      </c>
      <c r="I29" s="97">
        <v>3695828.8272000002</v>
      </c>
      <c r="J29" s="97">
        <v>517720511.15969998</v>
      </c>
      <c r="K29" s="97">
        <f t="shared" si="0"/>
        <v>1928430601.0774999</v>
      </c>
      <c r="L29" s="100">
        <v>25</v>
      </c>
    </row>
    <row r="30" spans="1:12" ht="18.75" x14ac:dyDescent="0.3">
      <c r="A30" s="99">
        <v>26</v>
      </c>
      <c r="B30" s="97" t="s">
        <v>65</v>
      </c>
      <c r="C30" s="99">
        <v>25</v>
      </c>
      <c r="D30" s="97">
        <v>2155233620.5345998</v>
      </c>
      <c r="E30" s="97">
        <f>-165677085.25</f>
        <v>-165677085.25</v>
      </c>
      <c r="F30" s="97">
        <v>427931101.2902</v>
      </c>
      <c r="G30" s="97">
        <v>136631896.9637</v>
      </c>
      <c r="H30" s="97">
        <v>43939108.013300002</v>
      </c>
      <c r="I30" s="97">
        <v>6840694.0734000001</v>
      </c>
      <c r="J30" s="97">
        <v>1062291918.4665</v>
      </c>
      <c r="K30" s="97">
        <f t="shared" si="0"/>
        <v>3667191254.0916996</v>
      </c>
      <c r="L30" s="100">
        <v>26</v>
      </c>
    </row>
    <row r="31" spans="1:12" ht="18.75" x14ac:dyDescent="0.3">
      <c r="A31" s="99">
        <v>27</v>
      </c>
      <c r="B31" s="97" t="s">
        <v>66</v>
      </c>
      <c r="C31" s="99">
        <v>20</v>
      </c>
      <c r="D31" s="97">
        <v>1537535872.3494999</v>
      </c>
      <c r="E31" s="97">
        <f>-132541668.2</f>
        <v>-132541668.2</v>
      </c>
      <c r="F31" s="97">
        <v>305284500.4174</v>
      </c>
      <c r="G31" s="97">
        <v>97472701.282499999</v>
      </c>
      <c r="H31" s="97">
        <v>31346000.789000001</v>
      </c>
      <c r="I31" s="97">
        <v>4880126.4186000004</v>
      </c>
      <c r="J31" s="97">
        <v>893480928.76950002</v>
      </c>
      <c r="K31" s="97">
        <f t="shared" si="0"/>
        <v>2737458461.8264999</v>
      </c>
      <c r="L31" s="100">
        <v>27</v>
      </c>
    </row>
    <row r="32" spans="1:12" ht="18.75" x14ac:dyDescent="0.3">
      <c r="A32" s="99">
        <v>28</v>
      </c>
      <c r="B32" s="97" t="s">
        <v>67</v>
      </c>
      <c r="C32" s="99">
        <v>18</v>
      </c>
      <c r="D32" s="97">
        <v>1468444014.0613</v>
      </c>
      <c r="E32" s="97">
        <f>-119287501.38</f>
        <v>-119287501.38</v>
      </c>
      <c r="F32" s="97">
        <v>291566008.49800009</v>
      </c>
      <c r="G32" s="97">
        <v>93092595.305899993</v>
      </c>
      <c r="H32" s="97">
        <v>29937413.526900001</v>
      </c>
      <c r="I32" s="97">
        <v>4660829.4193000002</v>
      </c>
      <c r="J32" s="97">
        <v>786889833.79840004</v>
      </c>
      <c r="K32" s="97">
        <f t="shared" si="0"/>
        <v>2555303193.2298007</v>
      </c>
      <c r="L32" s="100">
        <v>28</v>
      </c>
    </row>
    <row r="33" spans="1:14" ht="18.75" x14ac:dyDescent="0.3">
      <c r="A33" s="99">
        <v>29</v>
      </c>
      <c r="B33" s="97" t="s">
        <v>68</v>
      </c>
      <c r="C33" s="99">
        <v>30</v>
      </c>
      <c r="D33" s="97">
        <v>1989044544.0353</v>
      </c>
      <c r="E33" s="97">
        <f>-198812502.3</f>
        <v>-198812502.30000001</v>
      </c>
      <c r="F33" s="97">
        <v>394933530.23700005</v>
      </c>
      <c r="G33" s="97">
        <v>126096274.0222</v>
      </c>
      <c r="H33" s="97">
        <v>40550983.536700003</v>
      </c>
      <c r="I33" s="97">
        <v>6313211.2894000001</v>
      </c>
      <c r="J33" s="97">
        <v>1113657430.0682001</v>
      </c>
      <c r="K33" s="97">
        <f t="shared" si="0"/>
        <v>3471783470.8888001</v>
      </c>
      <c r="L33" s="100">
        <v>29</v>
      </c>
    </row>
    <row r="34" spans="1:14" ht="18.75" x14ac:dyDescent="0.3">
      <c r="A34" s="99">
        <v>30</v>
      </c>
      <c r="B34" s="97" t="s">
        <v>69</v>
      </c>
      <c r="C34" s="99">
        <v>33</v>
      </c>
      <c r="D34" s="97">
        <v>2509024498.4271998</v>
      </c>
      <c r="E34" s="97">
        <f>-218693752.53</f>
        <v>-218693752.53</v>
      </c>
      <c r="F34" s="97">
        <v>498177833.96959996</v>
      </c>
      <c r="G34" s="97">
        <v>159060611.10120001</v>
      </c>
      <c r="H34" s="97">
        <v>51151901.767800003</v>
      </c>
      <c r="I34" s="97">
        <v>7963623.4571000002</v>
      </c>
      <c r="J34" s="97">
        <v>1749051727.6394999</v>
      </c>
      <c r="K34" s="97">
        <f t="shared" si="0"/>
        <v>4755736443.8323994</v>
      </c>
      <c r="L34" s="100">
        <v>30</v>
      </c>
    </row>
    <row r="35" spans="1:14" ht="18.75" x14ac:dyDescent="0.3">
      <c r="A35" s="99">
        <v>31</v>
      </c>
      <c r="B35" s="97" t="s">
        <v>70</v>
      </c>
      <c r="C35" s="99">
        <v>17</v>
      </c>
      <c r="D35" s="97">
        <v>1572822186.4868</v>
      </c>
      <c r="E35" s="97">
        <f>-112660417.97</f>
        <v>-112660417.97</v>
      </c>
      <c r="F35" s="97">
        <v>312290753.06930006</v>
      </c>
      <c r="G35" s="97">
        <v>99709691.273699999</v>
      </c>
      <c r="H35" s="97">
        <v>32065388.772599999</v>
      </c>
      <c r="I35" s="97">
        <v>4992124.8942</v>
      </c>
      <c r="J35" s="97">
        <v>739806111.51919997</v>
      </c>
      <c r="K35" s="97">
        <f t="shared" si="0"/>
        <v>2649025838.0458002</v>
      </c>
      <c r="L35" s="100">
        <v>31</v>
      </c>
    </row>
    <row r="36" spans="1:14" ht="18.75" x14ac:dyDescent="0.3">
      <c r="A36" s="99">
        <v>32</v>
      </c>
      <c r="B36" s="97" t="s">
        <v>71</v>
      </c>
      <c r="C36" s="99">
        <v>23</v>
      </c>
      <c r="D36" s="97">
        <v>1949600292.5364001</v>
      </c>
      <c r="E36" s="97">
        <f>-152422918.43</f>
        <v>-152422918.43000001</v>
      </c>
      <c r="F36" s="97">
        <v>387101700.86019993</v>
      </c>
      <c r="G36" s="97">
        <v>123595689.93000001</v>
      </c>
      <c r="H36" s="97">
        <v>39746826.989299998</v>
      </c>
      <c r="I36" s="97">
        <v>6188015.5541000003</v>
      </c>
      <c r="J36" s="97">
        <v>1381798322.6760001</v>
      </c>
      <c r="K36" s="97">
        <f t="shared" si="0"/>
        <v>3735607930.1159997</v>
      </c>
      <c r="L36" s="100">
        <v>32</v>
      </c>
    </row>
    <row r="37" spans="1:14" ht="18.75" x14ac:dyDescent="0.3">
      <c r="A37" s="99">
        <v>33</v>
      </c>
      <c r="B37" s="97" t="s">
        <v>72</v>
      </c>
      <c r="C37" s="99">
        <v>23</v>
      </c>
      <c r="D37" s="97">
        <v>1963549245.7911999</v>
      </c>
      <c r="E37" s="97">
        <f>-152422918.43</f>
        <v>-152422918.43000001</v>
      </c>
      <c r="F37" s="97">
        <v>389871326.79410011</v>
      </c>
      <c r="G37" s="97">
        <v>124479989.3978</v>
      </c>
      <c r="H37" s="97">
        <v>40031206.630400002</v>
      </c>
      <c r="I37" s="97">
        <v>6232289.4188000001</v>
      </c>
      <c r="J37" s="97">
        <v>964018586.20599997</v>
      </c>
      <c r="K37" s="97">
        <f t="shared" si="0"/>
        <v>3335759725.8083</v>
      </c>
      <c r="L37" s="100">
        <v>33</v>
      </c>
    </row>
    <row r="38" spans="1:14" ht="18.75" x14ac:dyDescent="0.3">
      <c r="A38" s="99">
        <v>34</v>
      </c>
      <c r="B38" s="97" t="s">
        <v>73</v>
      </c>
      <c r="C38" s="99">
        <v>16</v>
      </c>
      <c r="D38" s="97">
        <v>1471686728.8949001</v>
      </c>
      <c r="E38" s="97">
        <f>-106033334.56</f>
        <v>-106033334.56</v>
      </c>
      <c r="F38" s="97">
        <v>292209863.77039999</v>
      </c>
      <c r="G38" s="97">
        <v>93298168.509200007</v>
      </c>
      <c r="H38" s="97">
        <v>30003523.296500001</v>
      </c>
      <c r="I38" s="97">
        <v>4671121.7698999997</v>
      </c>
      <c r="J38" s="97">
        <v>632005739.90170002</v>
      </c>
      <c r="K38" s="97">
        <f t="shared" si="0"/>
        <v>2417841811.5826006</v>
      </c>
      <c r="L38" s="100">
        <v>34</v>
      </c>
    </row>
    <row r="39" spans="1:14" ht="18.75" x14ac:dyDescent="0.3">
      <c r="A39" s="99">
        <v>35</v>
      </c>
      <c r="B39" s="97" t="s">
        <v>74</v>
      </c>
      <c r="C39" s="99">
        <v>17</v>
      </c>
      <c r="D39" s="97">
        <v>1479652031.1293001</v>
      </c>
      <c r="E39" s="97">
        <f>-112660417.97</f>
        <v>-112660417.97</v>
      </c>
      <c r="F39" s="97">
        <v>293791409.51309997</v>
      </c>
      <c r="G39" s="97">
        <v>93803132.028400004</v>
      </c>
      <c r="H39" s="97">
        <v>30165913.243999999</v>
      </c>
      <c r="I39" s="97">
        <v>4696403.5746999998</v>
      </c>
      <c r="J39" s="97">
        <v>678643834.45480001</v>
      </c>
      <c r="K39" s="97">
        <f t="shared" si="0"/>
        <v>2468092305.9742999</v>
      </c>
      <c r="L39" s="100">
        <v>35</v>
      </c>
    </row>
    <row r="40" spans="1:14" ht="18.75" x14ac:dyDescent="0.3">
      <c r="A40" s="99">
        <v>36</v>
      </c>
      <c r="B40" s="97" t="s">
        <v>75</v>
      </c>
      <c r="C40" s="99">
        <v>14</v>
      </c>
      <c r="D40" s="97">
        <v>1336964522.1064</v>
      </c>
      <c r="E40" s="97">
        <f>-92779167.74</f>
        <v>-92779167.739999995</v>
      </c>
      <c r="F40" s="97">
        <v>265460177.9032</v>
      </c>
      <c r="G40" s="97">
        <v>84757400.352300003</v>
      </c>
      <c r="H40" s="97">
        <v>27256919.151299998</v>
      </c>
      <c r="I40" s="97">
        <v>4243514.5756000001</v>
      </c>
      <c r="J40" s="97">
        <v>671323012.17349994</v>
      </c>
      <c r="K40" s="97">
        <f t="shared" si="0"/>
        <v>2297226378.5222998</v>
      </c>
      <c r="L40" s="100">
        <v>36</v>
      </c>
    </row>
    <row r="41" spans="1:14" ht="18.75" x14ac:dyDescent="0.3">
      <c r="A41" s="99">
        <v>37</v>
      </c>
      <c r="B41" s="97" t="s">
        <v>916</v>
      </c>
      <c r="C41" s="99">
        <v>6</v>
      </c>
      <c r="D41" s="97">
        <v>590496160.60609996</v>
      </c>
      <c r="E41" s="97">
        <v>-39762500.460000001</v>
      </c>
      <c r="F41" s="97">
        <v>117245606.1877</v>
      </c>
      <c r="G41" s="97">
        <v>37434740.162100002</v>
      </c>
      <c r="H41" s="97">
        <v>12038543.9125</v>
      </c>
      <c r="I41" s="97">
        <v>1874230.0360000001</v>
      </c>
      <c r="J41" s="97">
        <v>1226732577.2793</v>
      </c>
      <c r="K41" s="97">
        <f t="shared" si="0"/>
        <v>1946059357.7237</v>
      </c>
      <c r="L41" s="100">
        <v>37</v>
      </c>
    </row>
    <row r="42" spans="1:14" ht="19.5" x14ac:dyDescent="0.35">
      <c r="A42" s="99"/>
      <c r="B42" s="101" t="s">
        <v>917</v>
      </c>
      <c r="C42" s="97"/>
      <c r="D42" s="102">
        <f>SUM(D5:D41)</f>
        <v>64988942654.941399</v>
      </c>
      <c r="E42" s="102">
        <f>SUM(E5:E41)</f>
        <v>-5140303390.7022009</v>
      </c>
      <c r="F42" s="102">
        <f>SUM(F5:F41)</f>
        <v>12903840000.001896</v>
      </c>
      <c r="G42" s="102">
        <f>SUM(G5:G41)</f>
        <v>4120000000.0001993</v>
      </c>
      <c r="H42" s="102">
        <f t="shared" ref="H42:J42" si="1">SUM(H5:H41)</f>
        <v>1324940435.1257</v>
      </c>
      <c r="I42" s="102">
        <f>SUM(I5:I41)</f>
        <v>206274378.15589997</v>
      </c>
      <c r="J42" s="102">
        <f t="shared" si="1"/>
        <v>41163805196.83551</v>
      </c>
      <c r="K42" s="102">
        <f>SUM(K5:K41)</f>
        <v>119567499274.35838</v>
      </c>
      <c r="L42" s="100"/>
    </row>
    <row r="43" spans="1:14" ht="18.75" x14ac:dyDescent="0.3">
      <c r="A43" s="159"/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N43" s="22"/>
    </row>
    <row r="44" spans="1:14" x14ac:dyDescent="0.2">
      <c r="A44" s="160"/>
      <c r="B44" s="160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N44" s="21"/>
    </row>
    <row r="45" spans="1:14" ht="23.25" x14ac:dyDescent="0.35">
      <c r="A45" s="157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22"/>
    </row>
    <row r="47" spans="1:14" x14ac:dyDescent="0.2">
      <c r="K47" s="22"/>
    </row>
  </sheetData>
  <mergeCells count="4">
    <mergeCell ref="A45:L45"/>
    <mergeCell ref="A1:L1"/>
    <mergeCell ref="A43:L43"/>
    <mergeCell ref="A44:L44"/>
  </mergeCells>
  <pageMargins left="0.70866141732283472" right="0.70866141732283472" top="0.74803149606299213" bottom="0.74803149606299213" header="0.31496062992125984" footer="0.31496062992125984"/>
  <pageSetup scale="48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MONTHENTRY</vt:lpstr>
      <vt:lpstr>Sum &amp; FG</vt:lpstr>
      <vt:lpstr>SG Details</vt:lpstr>
      <vt:lpstr>LGC Details</vt:lpstr>
      <vt:lpstr>Sum Sum</vt:lpstr>
      <vt:lpstr>acctmonth</vt:lpstr>
      <vt:lpstr>previuosmonth</vt:lpstr>
      <vt:lpstr>'SG Details'!Print_Area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Emuesiri Ojo</cp:lastModifiedBy>
  <cp:lastPrinted>2020-12-30T16:41:45Z</cp:lastPrinted>
  <dcterms:created xsi:type="dcterms:W3CDTF">2003-11-12T08:54:16Z</dcterms:created>
  <dcterms:modified xsi:type="dcterms:W3CDTF">2021-01-14T11:57:52Z</dcterms:modified>
</cp:coreProperties>
</file>